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24226"/>
  <mc:AlternateContent xmlns:mc="http://schemas.openxmlformats.org/markup-compatibility/2006">
    <mc:Choice Requires="x15">
      <x15ac:absPath xmlns:x15ac="http://schemas.microsoft.com/office/spreadsheetml/2010/11/ac" url="C:\Users\Nondumisob\Desktop\RFQ 226 Lighting at  Sibonile\"/>
    </mc:Choice>
  </mc:AlternateContent>
  <xr:revisionPtr revIDLastSave="0" documentId="8_{273E9C74-9C44-409D-B419-29A48330ACD9}" xr6:coauthVersionLast="47" xr6:coauthVersionMax="47" xr10:uidLastSave="{00000000-0000-0000-0000-000000000000}"/>
  <bookViews>
    <workbookView xWindow="-108" yWindow="-108" windowWidth="23256" windowHeight="12576" tabRatio="762" firstSheet="3" activeTab="4" xr2:uid="{00000000-000D-0000-FFFF-FFFF00000000}"/>
  </bookViews>
  <sheets>
    <sheet name="Rental Calculator" sheetId="7" state="hidden" r:id="rId1"/>
    <sheet name="Printable Quote" sheetId="8" state="hidden" r:id="rId2"/>
    <sheet name="Application" sheetId="11" state="hidden" r:id="rId3"/>
    <sheet name="Sibonile School-Rev0" sheetId="18" r:id="rId4"/>
    <sheet name="Study Data_Rev0" sheetId="19" r:id="rId5"/>
    <sheet name="Sibonile School" sheetId="17" r:id="rId6"/>
    <sheet name="Study Data" sheetId="2" r:id="rId7"/>
    <sheet name="SloanLED Breakdown" sheetId="16" state="hidden" r:id="rId8"/>
    <sheet name="Data Summary" sheetId="5" state="hidden" r:id="rId9"/>
    <sheet name="Luca Breakdown" sheetId="13" state="hidden" r:id="rId10"/>
    <sheet name="Print Quote" sheetId="12" state="hidden" r:id="rId11"/>
    <sheet name="Sheet2" sheetId="9" state="hidden" r:id="rId12"/>
  </sheets>
  <externalReferences>
    <externalReference r:id="rId13"/>
    <externalReference r:id="rId14"/>
  </externalReferences>
  <definedNames>
    <definedName name="_xlnm._FilterDatabase" localSheetId="5" hidden="1">'Sibonile School'!$A$3:$S$171</definedName>
    <definedName name="_xlnm._FilterDatabase" localSheetId="3" hidden="1">'Sibonile School-Rev0'!$A$3:$S$171</definedName>
    <definedName name="_xlnm._FilterDatabase" localSheetId="6" hidden="1">'Study Data'!$B$8:$T$47</definedName>
    <definedName name="_xlnm._FilterDatabase" localSheetId="4" hidden="1">'Study Data_Rev0'!$B$8:$T$36</definedName>
    <definedName name="Lighting_Audit">#REF!</definedName>
    <definedName name="Months">Sheet2!$A$1:$A$60</definedName>
    <definedName name="Period" localSheetId="2">[1]Sheet4!$A$1:$A$60</definedName>
    <definedName name="Period" localSheetId="1">[2]Sheet4!$A$1:$A$60</definedName>
    <definedName name="Period" localSheetId="11">[2]Sheet4!$A$1:$A$60</definedName>
    <definedName name="Period">Sheet2!$A$1:$A$60</definedName>
    <definedName name="_xlnm.Print_Area" localSheetId="2">Application!$C$3:$BH$53</definedName>
    <definedName name="_xlnm.Print_Area" localSheetId="10">'Print Quote'!$B$1:$F$78</definedName>
    <definedName name="_xlnm.Print_Area" localSheetId="1">'Printable Quote'!$B$1:$L$60</definedName>
    <definedName name="_xlnm.Print_Area" localSheetId="5">'Sibonile School'!$A$1:$O$177</definedName>
    <definedName name="_xlnm.Print_Area" localSheetId="3">'Sibonile School-Rev0'!$A$1:$O$177</definedName>
    <definedName name="_xlnm.Print_Area" localSheetId="6">'Study Data'!$A$1:$AB$47</definedName>
    <definedName name="_xlnm.Print_Area" localSheetId="4">'Study Data_Rev0'!$A$1:$AB$47</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45" i="19" l="1"/>
  <c r="N45" i="19"/>
  <c r="S45" i="19" s="1"/>
  <c r="T45" i="19" s="1"/>
  <c r="L45" i="19"/>
  <c r="K45" i="19"/>
  <c r="I45" i="19"/>
  <c r="R44" i="19"/>
  <c r="N44" i="19"/>
  <c r="S44" i="19" s="1"/>
  <c r="H44" i="19"/>
  <c r="I44" i="19" s="1"/>
  <c r="L44" i="19" s="1"/>
  <c r="R43" i="19"/>
  <c r="N43" i="19"/>
  <c r="S43" i="19" s="1"/>
  <c r="H43" i="19"/>
  <c r="I43" i="19" s="1"/>
  <c r="L43" i="19" s="1"/>
  <c r="R42" i="19"/>
  <c r="N42" i="19"/>
  <c r="S42" i="19" s="1"/>
  <c r="H42" i="19"/>
  <c r="I42" i="19" s="1"/>
  <c r="L42" i="19" s="1"/>
  <c r="R41" i="19"/>
  <c r="N41" i="19"/>
  <c r="S41" i="19" s="1"/>
  <c r="H41" i="19"/>
  <c r="I41" i="19" s="1"/>
  <c r="L41" i="19" s="1"/>
  <c r="R40" i="19"/>
  <c r="N40" i="19"/>
  <c r="S40" i="19" s="1"/>
  <c r="H40" i="19"/>
  <c r="I40" i="19" s="1"/>
  <c r="L40" i="19" s="1"/>
  <c r="R39" i="19"/>
  <c r="N39" i="19"/>
  <c r="S39" i="19" s="1"/>
  <c r="H39" i="19"/>
  <c r="I39" i="19" s="1"/>
  <c r="L39" i="19" s="1"/>
  <c r="R38" i="19"/>
  <c r="N38" i="19"/>
  <c r="S38" i="19" s="1"/>
  <c r="H38" i="19"/>
  <c r="I38" i="19" s="1"/>
  <c r="L38" i="19" s="1"/>
  <c r="R37" i="19"/>
  <c r="N37" i="19"/>
  <c r="S37" i="19" s="1"/>
  <c r="H37" i="19"/>
  <c r="I37" i="19" s="1"/>
  <c r="AA31" i="19"/>
  <c r="X31" i="19"/>
  <c r="Y31" i="19" s="1"/>
  <c r="AB31" i="19" s="1"/>
  <c r="AA30" i="19"/>
  <c r="X30" i="19"/>
  <c r="Y30" i="19" s="1"/>
  <c r="D30" i="19"/>
  <c r="X29" i="19"/>
  <c r="W29" i="19"/>
  <c r="AA29" i="19" s="1"/>
  <c r="R29" i="19"/>
  <c r="N29" i="19"/>
  <c r="S29" i="19" s="1"/>
  <c r="H29" i="19"/>
  <c r="I29" i="19" s="1"/>
  <c r="L29" i="19" s="1"/>
  <c r="X28" i="19"/>
  <c r="W28" i="19"/>
  <c r="AA28" i="19" s="1"/>
  <c r="R28" i="19"/>
  <c r="N28" i="19"/>
  <c r="S28" i="19" s="1"/>
  <c r="H28" i="19"/>
  <c r="I28" i="19" s="1"/>
  <c r="X27" i="19"/>
  <c r="W27" i="19"/>
  <c r="Y27" i="19" s="1"/>
  <c r="R27" i="19"/>
  <c r="N27" i="19"/>
  <c r="S27" i="19" s="1"/>
  <c r="H27" i="19"/>
  <c r="I27" i="19" s="1"/>
  <c r="X26" i="19"/>
  <c r="W26" i="19"/>
  <c r="AA26" i="19" s="1"/>
  <c r="R26" i="19"/>
  <c r="N26" i="19"/>
  <c r="S26" i="19" s="1"/>
  <c r="H26" i="19"/>
  <c r="I26" i="19" s="1"/>
  <c r="X25" i="19"/>
  <c r="W25" i="19"/>
  <c r="AA25" i="19" s="1"/>
  <c r="R25" i="19"/>
  <c r="N25" i="19"/>
  <c r="S25" i="19" s="1"/>
  <c r="H25" i="19"/>
  <c r="I25" i="19" s="1"/>
  <c r="L25" i="19" s="1"/>
  <c r="X24" i="19"/>
  <c r="W24" i="19"/>
  <c r="AA24" i="19" s="1"/>
  <c r="R24" i="19"/>
  <c r="N24" i="19"/>
  <c r="S24" i="19" s="1"/>
  <c r="H24" i="19"/>
  <c r="I24" i="19" s="1"/>
  <c r="X23" i="19"/>
  <c r="W23" i="19"/>
  <c r="Y23" i="19" s="1"/>
  <c r="R23" i="19"/>
  <c r="N23" i="19"/>
  <c r="S23" i="19" s="1"/>
  <c r="H23" i="19"/>
  <c r="I23" i="19" s="1"/>
  <c r="X22" i="19"/>
  <c r="W22" i="19"/>
  <c r="AA22" i="19" s="1"/>
  <c r="R22" i="19"/>
  <c r="N22" i="19"/>
  <c r="S22" i="19" s="1"/>
  <c r="H22" i="19"/>
  <c r="I22" i="19" s="1"/>
  <c r="X21" i="19"/>
  <c r="W21" i="19"/>
  <c r="AA21" i="19" s="1"/>
  <c r="R21" i="19"/>
  <c r="N21" i="19"/>
  <c r="S21" i="19" s="1"/>
  <c r="H21" i="19"/>
  <c r="I21" i="19" s="1"/>
  <c r="L21" i="19" s="1"/>
  <c r="X20" i="19"/>
  <c r="W20" i="19"/>
  <c r="AA20" i="19" s="1"/>
  <c r="R20" i="19"/>
  <c r="N20" i="19"/>
  <c r="S20" i="19" s="1"/>
  <c r="H20" i="19"/>
  <c r="I20" i="19" s="1"/>
  <c r="X19" i="19"/>
  <c r="Y19" i="19"/>
  <c r="R19" i="19"/>
  <c r="N19" i="19"/>
  <c r="S19" i="19" s="1"/>
  <c r="H19" i="19"/>
  <c r="I19" i="19" s="1"/>
  <c r="X18" i="19"/>
  <c r="W18" i="19"/>
  <c r="AA18" i="19" s="1"/>
  <c r="R18" i="19"/>
  <c r="N18" i="19"/>
  <c r="S18" i="19" s="1"/>
  <c r="H18" i="19"/>
  <c r="I18" i="19" s="1"/>
  <c r="X17" i="19"/>
  <c r="W17" i="19"/>
  <c r="AA17" i="19" s="1"/>
  <c r="R17" i="19"/>
  <c r="N17" i="19"/>
  <c r="S17" i="19" s="1"/>
  <c r="H17" i="19"/>
  <c r="I17" i="19" s="1"/>
  <c r="L17" i="19" s="1"/>
  <c r="X16" i="19"/>
  <c r="AA16" i="19"/>
  <c r="R16" i="19"/>
  <c r="N16" i="19"/>
  <c r="S16" i="19" s="1"/>
  <c r="H16" i="19"/>
  <c r="I16" i="19" s="1"/>
  <c r="X15" i="19"/>
  <c r="W15" i="19"/>
  <c r="Y15" i="19" s="1"/>
  <c r="R15" i="19"/>
  <c r="N15" i="19"/>
  <c r="S15" i="19" s="1"/>
  <c r="T15" i="19" s="1"/>
  <c r="H15" i="19"/>
  <c r="I15" i="19" s="1"/>
  <c r="X14" i="19"/>
  <c r="W14" i="19"/>
  <c r="AA14" i="19" s="1"/>
  <c r="R14" i="19"/>
  <c r="N14" i="19"/>
  <c r="S14" i="19" s="1"/>
  <c r="H14" i="19"/>
  <c r="I14" i="19" s="1"/>
  <c r="X13" i="19"/>
  <c r="AA13" i="19"/>
  <c r="R13" i="19"/>
  <c r="N13" i="19"/>
  <c r="S13" i="19" s="1"/>
  <c r="H13" i="19"/>
  <c r="I13" i="19" s="1"/>
  <c r="L13" i="19" s="1"/>
  <c r="X12" i="19"/>
  <c r="AA12" i="19"/>
  <c r="R12" i="19"/>
  <c r="N12" i="19"/>
  <c r="S12" i="19" s="1"/>
  <c r="H12" i="19"/>
  <c r="I12" i="19" s="1"/>
  <c r="X11" i="19"/>
  <c r="Y11" i="19"/>
  <c r="R11" i="19"/>
  <c r="N11" i="19"/>
  <c r="S11" i="19" s="1"/>
  <c r="T11" i="19" s="1"/>
  <c r="H11" i="19"/>
  <c r="I11" i="19" s="1"/>
  <c r="X10" i="19"/>
  <c r="AA10" i="19"/>
  <c r="R10" i="19"/>
  <c r="N10" i="19"/>
  <c r="S10" i="19" s="1"/>
  <c r="H10" i="19"/>
  <c r="I10" i="19" s="1"/>
  <c r="V9" i="19"/>
  <c r="M171" i="18"/>
  <c r="M170" i="18"/>
  <c r="M169" i="18"/>
  <c r="M168" i="18"/>
  <c r="M167" i="18"/>
  <c r="M166" i="18"/>
  <c r="M165" i="18"/>
  <c r="M164" i="18"/>
  <c r="M163" i="18"/>
  <c r="M162" i="18"/>
  <c r="M161" i="18"/>
  <c r="M160" i="18"/>
  <c r="M159" i="18"/>
  <c r="M158" i="18"/>
  <c r="M157" i="18"/>
  <c r="M156" i="18"/>
  <c r="M155" i="18"/>
  <c r="M154" i="18"/>
  <c r="M153" i="18"/>
  <c r="M152" i="18"/>
  <c r="M151" i="18"/>
  <c r="M150" i="18"/>
  <c r="M149" i="18"/>
  <c r="M148" i="18"/>
  <c r="M147" i="18"/>
  <c r="M146" i="18"/>
  <c r="M145" i="18"/>
  <c r="M144" i="18"/>
  <c r="M143" i="18"/>
  <c r="M142" i="18"/>
  <c r="M141" i="18"/>
  <c r="M140" i="18"/>
  <c r="M139" i="18"/>
  <c r="M138" i="18"/>
  <c r="M137" i="18"/>
  <c r="M136" i="18"/>
  <c r="M135" i="18"/>
  <c r="M134" i="18"/>
  <c r="M133" i="18"/>
  <c r="M132" i="18"/>
  <c r="M131" i="18"/>
  <c r="M130" i="18"/>
  <c r="M129" i="18"/>
  <c r="M128" i="18"/>
  <c r="M127" i="18"/>
  <c r="M126" i="18"/>
  <c r="M125" i="18"/>
  <c r="M124" i="18"/>
  <c r="M123" i="18"/>
  <c r="M122" i="18"/>
  <c r="M121" i="18"/>
  <c r="M120" i="18"/>
  <c r="M119" i="18"/>
  <c r="M118" i="18"/>
  <c r="M117" i="18"/>
  <c r="M116" i="18"/>
  <c r="M115" i="18"/>
  <c r="M114" i="18"/>
  <c r="M113" i="18"/>
  <c r="M112" i="18"/>
  <c r="M111" i="18"/>
  <c r="M110" i="18"/>
  <c r="M109" i="18"/>
  <c r="M108" i="18"/>
  <c r="M107" i="18"/>
  <c r="M106" i="18"/>
  <c r="M105" i="18"/>
  <c r="M104" i="18"/>
  <c r="M103" i="18"/>
  <c r="M102" i="18"/>
  <c r="M101" i="18"/>
  <c r="M100" i="18"/>
  <c r="M99" i="18"/>
  <c r="M98" i="18"/>
  <c r="M97" i="18"/>
  <c r="M96" i="18"/>
  <c r="M95" i="18"/>
  <c r="M94" i="18"/>
  <c r="M93" i="18"/>
  <c r="M92" i="18"/>
  <c r="M91" i="18"/>
  <c r="M90" i="18"/>
  <c r="M89" i="18"/>
  <c r="M88" i="18"/>
  <c r="M87" i="18"/>
  <c r="M86" i="18"/>
  <c r="M85" i="18"/>
  <c r="M84" i="18"/>
  <c r="M83" i="18"/>
  <c r="M82" i="18"/>
  <c r="M81" i="18"/>
  <c r="M80" i="18"/>
  <c r="M79" i="18"/>
  <c r="M78" i="18"/>
  <c r="M77" i="18"/>
  <c r="M76" i="18"/>
  <c r="M75" i="18"/>
  <c r="M74" i="18"/>
  <c r="M73" i="18"/>
  <c r="M72" i="18"/>
  <c r="M71" i="18"/>
  <c r="M70" i="18"/>
  <c r="M69" i="18"/>
  <c r="M68" i="18"/>
  <c r="M67" i="18"/>
  <c r="M66" i="18"/>
  <c r="M65" i="18"/>
  <c r="M64" i="18"/>
  <c r="M63" i="18"/>
  <c r="M62" i="18"/>
  <c r="M61" i="18"/>
  <c r="M60" i="18"/>
  <c r="M59" i="18"/>
  <c r="M58" i="18"/>
  <c r="M57" i="18"/>
  <c r="M56" i="18"/>
  <c r="M55" i="18"/>
  <c r="M54" i="18"/>
  <c r="M53" i="18"/>
  <c r="M52" i="18"/>
  <c r="M51" i="18"/>
  <c r="M50" i="18"/>
  <c r="M49" i="18"/>
  <c r="M48" i="18"/>
  <c r="M47" i="18"/>
  <c r="M46" i="18"/>
  <c r="M45" i="18"/>
  <c r="M44" i="18"/>
  <c r="M43" i="18"/>
  <c r="M42" i="18"/>
  <c r="M41" i="18"/>
  <c r="M40" i="18"/>
  <c r="M39" i="18"/>
  <c r="M38" i="18"/>
  <c r="M37" i="18"/>
  <c r="M36" i="18"/>
  <c r="M35" i="18"/>
  <c r="M34" i="18"/>
  <c r="M33" i="18"/>
  <c r="M32" i="18"/>
  <c r="M31" i="18"/>
  <c r="M30" i="18"/>
  <c r="M29" i="18"/>
  <c r="M28" i="18"/>
  <c r="M27" i="18"/>
  <c r="M26" i="18"/>
  <c r="M25" i="18"/>
  <c r="M24" i="18"/>
  <c r="M23" i="18"/>
  <c r="M22" i="18"/>
  <c r="M21" i="18"/>
  <c r="M20" i="18"/>
  <c r="M19" i="18"/>
  <c r="M18" i="18"/>
  <c r="M17" i="18"/>
  <c r="M16" i="18"/>
  <c r="M15" i="18"/>
  <c r="M14" i="18"/>
  <c r="M13" i="18"/>
  <c r="M12" i="18"/>
  <c r="M11" i="18"/>
  <c r="M10" i="18"/>
  <c r="M9" i="18"/>
  <c r="M8" i="18"/>
  <c r="M7" i="18"/>
  <c r="M6" i="18"/>
  <c r="M5" i="18"/>
  <c r="M4" i="18"/>
  <c r="V9" i="2"/>
  <c r="W10" i="2"/>
  <c r="AA10" i="2" s="1"/>
  <c r="X10" i="2"/>
  <c r="W11" i="2"/>
  <c r="X11" i="2"/>
  <c r="AA11" i="2"/>
  <c r="W12" i="2"/>
  <c r="AA12" i="2" s="1"/>
  <c r="X12" i="2"/>
  <c r="W13" i="2"/>
  <c r="AA13" i="2" s="1"/>
  <c r="X13" i="2"/>
  <c r="Y13" i="2" s="1"/>
  <c r="AB13" i="2" s="1"/>
  <c r="W14" i="2"/>
  <c r="AA14" i="2" s="1"/>
  <c r="X14" i="2"/>
  <c r="W15" i="2"/>
  <c r="AA15" i="2" s="1"/>
  <c r="X15" i="2"/>
  <c r="W16" i="2"/>
  <c r="AA16" i="2" s="1"/>
  <c r="X16" i="2"/>
  <c r="W17" i="2"/>
  <c r="AA17" i="2" s="1"/>
  <c r="X17" i="2"/>
  <c r="W18" i="2"/>
  <c r="AA18" i="2" s="1"/>
  <c r="X18" i="2"/>
  <c r="W19" i="2"/>
  <c r="AA19" i="2" s="1"/>
  <c r="X19" i="2"/>
  <c r="W20" i="2"/>
  <c r="AA20" i="2" s="1"/>
  <c r="X20" i="2"/>
  <c r="W21" i="2"/>
  <c r="AA21" i="2" s="1"/>
  <c r="X21" i="2"/>
  <c r="Y21" i="2" s="1"/>
  <c r="AB21" i="2" s="1"/>
  <c r="W22" i="2"/>
  <c r="AA22" i="2" s="1"/>
  <c r="X22" i="2"/>
  <c r="W23" i="2"/>
  <c r="AA23" i="2" s="1"/>
  <c r="X23" i="2"/>
  <c r="Y23" i="2" s="1"/>
  <c r="AB23" i="2" s="1"/>
  <c r="W24" i="2"/>
  <c r="AA24" i="2" s="1"/>
  <c r="X24" i="2"/>
  <c r="W25" i="2"/>
  <c r="AA25" i="2" s="1"/>
  <c r="X25" i="2"/>
  <c r="W26" i="2"/>
  <c r="AA26" i="2" s="1"/>
  <c r="X26" i="2"/>
  <c r="W27" i="2"/>
  <c r="AA27" i="2" s="1"/>
  <c r="X27" i="2"/>
  <c r="Y27" i="2" s="1"/>
  <c r="W28" i="2"/>
  <c r="AA28" i="2" s="1"/>
  <c r="X28" i="2"/>
  <c r="W29" i="2"/>
  <c r="AA29" i="2" s="1"/>
  <c r="AB29" i="2" s="1"/>
  <c r="X29" i="2"/>
  <c r="Y29" i="2"/>
  <c r="X30" i="2"/>
  <c r="Y30" i="2" s="1"/>
  <c r="AA30" i="2"/>
  <c r="X31" i="2"/>
  <c r="Y31" i="2" s="1"/>
  <c r="AA31" i="2"/>
  <c r="Y25" i="19" l="1"/>
  <c r="AB25" i="19" s="1"/>
  <c r="T18" i="19"/>
  <c r="Y16" i="19"/>
  <c r="AB16" i="19" s="1"/>
  <c r="T23" i="19"/>
  <c r="T26" i="19"/>
  <c r="T10" i="19"/>
  <c r="Y13" i="19"/>
  <c r="AB13" i="19" s="1"/>
  <c r="Y21" i="19"/>
  <c r="AB21" i="19" s="1"/>
  <c r="Y24" i="19"/>
  <c r="AB24" i="19" s="1"/>
  <c r="Y29" i="19"/>
  <c r="AB29" i="19" s="1"/>
  <c r="T19" i="19"/>
  <c r="T27" i="19"/>
  <c r="Y12" i="19"/>
  <c r="AB12" i="19" s="1"/>
  <c r="T14" i="19"/>
  <c r="Y17" i="19"/>
  <c r="AB17" i="19" s="1"/>
  <c r="Y20" i="19"/>
  <c r="AB20" i="19" s="1"/>
  <c r="T22" i="19"/>
  <c r="Y28" i="19"/>
  <c r="AB28" i="19" s="1"/>
  <c r="AB30" i="19"/>
  <c r="L16" i="19"/>
  <c r="K16" i="19"/>
  <c r="L24" i="19"/>
  <c r="K24" i="19"/>
  <c r="K27" i="19"/>
  <c r="L27" i="19"/>
  <c r="L20" i="19"/>
  <c r="K20" i="19"/>
  <c r="L28" i="19"/>
  <c r="K28" i="19"/>
  <c r="K11" i="19"/>
  <c r="L11" i="19"/>
  <c r="K19" i="19"/>
  <c r="L19" i="19"/>
  <c r="L12" i="19"/>
  <c r="K12" i="19"/>
  <c r="K15" i="19"/>
  <c r="L15" i="19"/>
  <c r="K23" i="19"/>
  <c r="L23" i="19"/>
  <c r="I46" i="19"/>
  <c r="K37" i="19"/>
  <c r="T16" i="19"/>
  <c r="T20" i="19"/>
  <c r="T24" i="19"/>
  <c r="AA11" i="19"/>
  <c r="AB11" i="19" s="1"/>
  <c r="AA15" i="19"/>
  <c r="AB15" i="19" s="1"/>
  <c r="AA19" i="19"/>
  <c r="AB19" i="19" s="1"/>
  <c r="AA23" i="19"/>
  <c r="AB23" i="19" s="1"/>
  <c r="AA27" i="19"/>
  <c r="AB27" i="19" s="1"/>
  <c r="T40" i="19"/>
  <c r="T44" i="19"/>
  <c r="T12" i="19"/>
  <c r="T37" i="19"/>
  <c r="T41" i="19"/>
  <c r="T38" i="19"/>
  <c r="T42" i="19"/>
  <c r="T28" i="19"/>
  <c r="T39" i="19"/>
  <c r="T43" i="19"/>
  <c r="Y26" i="2"/>
  <c r="Y24" i="2"/>
  <c r="AB24" i="2" s="1"/>
  <c r="Y22" i="2"/>
  <c r="AB22" i="2" s="1"/>
  <c r="Y16" i="2"/>
  <c r="AB16" i="2" s="1"/>
  <c r="Y19" i="2"/>
  <c r="Y14" i="2"/>
  <c r="AB14" i="2" s="1"/>
  <c r="Y12" i="2"/>
  <c r="AB12" i="2" s="1"/>
  <c r="L26" i="19"/>
  <c r="K26" i="19"/>
  <c r="T13" i="19"/>
  <c r="T21" i="19"/>
  <c r="T25" i="19"/>
  <c r="T29" i="19"/>
  <c r="L14" i="19"/>
  <c r="K14" i="19"/>
  <c r="L18" i="19"/>
  <c r="K18" i="19"/>
  <c r="T17" i="19"/>
  <c r="L10" i="19"/>
  <c r="K10" i="19"/>
  <c r="I30" i="19"/>
  <c r="L22" i="19"/>
  <c r="K22" i="19"/>
  <c r="K13" i="19"/>
  <c r="K17" i="19"/>
  <c r="K21" i="19"/>
  <c r="K25" i="19"/>
  <c r="K29" i="19"/>
  <c r="L37" i="19"/>
  <c r="L46" i="19" s="1"/>
  <c r="K38" i="19"/>
  <c r="K39" i="19"/>
  <c r="K40" i="19"/>
  <c r="K41" i="19"/>
  <c r="K42" i="19"/>
  <c r="K43" i="19"/>
  <c r="K44" i="19"/>
  <c r="Y10" i="19"/>
  <c r="Y14" i="19"/>
  <c r="AB14" i="19" s="1"/>
  <c r="Y18" i="19"/>
  <c r="AB18" i="19" s="1"/>
  <c r="Y22" i="19"/>
  <c r="AB22" i="19" s="1"/>
  <c r="Y26" i="19"/>
  <c r="AB26" i="19" s="1"/>
  <c r="AB26" i="2"/>
  <c r="AB27" i="2"/>
  <c r="AB30" i="2"/>
  <c r="Y25" i="2"/>
  <c r="AB25" i="2" s="1"/>
  <c r="Y20" i="2"/>
  <c r="AB20" i="2" s="1"/>
  <c r="Y17" i="2"/>
  <c r="Y11" i="2"/>
  <c r="AB11" i="2" s="1"/>
  <c r="AB19" i="2"/>
  <c r="AB31" i="2"/>
  <c r="Y10" i="2"/>
  <c r="AB10" i="2" s="1"/>
  <c r="Y28" i="2"/>
  <c r="AB28" i="2" s="1"/>
  <c r="Y18" i="2"/>
  <c r="AB18" i="2" s="1"/>
  <c r="Y15" i="2"/>
  <c r="AB15" i="2" s="1"/>
  <c r="AB17" i="2"/>
  <c r="AA32" i="2"/>
  <c r="D30" i="2"/>
  <c r="R24" i="2"/>
  <c r="N24" i="2"/>
  <c r="S24" i="2" s="1"/>
  <c r="H24" i="2"/>
  <c r="I24" i="2" s="1"/>
  <c r="R21" i="2"/>
  <c r="N21" i="2"/>
  <c r="S21" i="2" s="1"/>
  <c r="H21" i="2"/>
  <c r="I21" i="2" s="1"/>
  <c r="R20" i="2"/>
  <c r="N20" i="2"/>
  <c r="S20" i="2" s="1"/>
  <c r="H20" i="2"/>
  <c r="I20" i="2" s="1"/>
  <c r="R19" i="2"/>
  <c r="N19" i="2"/>
  <c r="S19" i="2" s="1"/>
  <c r="H19" i="2"/>
  <c r="I19" i="2" s="1"/>
  <c r="R18" i="2"/>
  <c r="N18" i="2"/>
  <c r="S18" i="2" s="1"/>
  <c r="H18" i="2"/>
  <c r="I18" i="2" s="1"/>
  <c r="R17" i="2"/>
  <c r="N17" i="2"/>
  <c r="S17" i="2" s="1"/>
  <c r="H17" i="2"/>
  <c r="I17" i="2" s="1"/>
  <c r="R15" i="2"/>
  <c r="N15" i="2"/>
  <c r="S15" i="2" s="1"/>
  <c r="H15" i="2"/>
  <c r="I15" i="2" s="1"/>
  <c r="R28" i="2"/>
  <c r="N28" i="2"/>
  <c r="S28" i="2" s="1"/>
  <c r="H28" i="2"/>
  <c r="I28" i="2" s="1"/>
  <c r="R27" i="2"/>
  <c r="N27" i="2"/>
  <c r="S27" i="2" s="1"/>
  <c r="H27" i="2"/>
  <c r="I27" i="2" s="1"/>
  <c r="R25" i="2"/>
  <c r="N25" i="2"/>
  <c r="S25" i="2" s="1"/>
  <c r="H25" i="2"/>
  <c r="I25" i="2" s="1"/>
  <c r="R29" i="2"/>
  <c r="N29" i="2"/>
  <c r="S29" i="2" s="1"/>
  <c r="H29" i="2"/>
  <c r="I29" i="2" s="1"/>
  <c r="R14" i="2"/>
  <c r="N14" i="2"/>
  <c r="S14" i="2" s="1"/>
  <c r="H14" i="2"/>
  <c r="I14" i="2" s="1"/>
  <c r="M165" i="17"/>
  <c r="M164" i="17"/>
  <c r="M163" i="17"/>
  <c r="M161" i="17"/>
  <c r="M171" i="17"/>
  <c r="M170" i="17"/>
  <c r="M169" i="17"/>
  <c r="M168" i="17"/>
  <c r="M167" i="17"/>
  <c r="M166" i="17"/>
  <c r="M162" i="17"/>
  <c r="M160" i="17"/>
  <c r="M159" i="17"/>
  <c r="M158" i="17"/>
  <c r="M33" i="17"/>
  <c r="M32" i="17"/>
  <c r="M31" i="17"/>
  <c r="M30" i="17"/>
  <c r="M29" i="17"/>
  <c r="M28" i="17"/>
  <c r="M27" i="17"/>
  <c r="M26" i="17"/>
  <c r="M25" i="17"/>
  <c r="M24" i="17"/>
  <c r="M23" i="17"/>
  <c r="M22" i="17"/>
  <c r="M21" i="17"/>
  <c r="M20" i="17"/>
  <c r="M157" i="17"/>
  <c r="M156" i="17"/>
  <c r="M155" i="17"/>
  <c r="M154" i="17"/>
  <c r="M153" i="17"/>
  <c r="M152" i="17"/>
  <c r="M151" i="17"/>
  <c r="M150" i="17"/>
  <c r="M149" i="17"/>
  <c r="M148" i="17"/>
  <c r="M147" i="17"/>
  <c r="M146" i="17"/>
  <c r="M145" i="17"/>
  <c r="M144" i="17"/>
  <c r="M143" i="17"/>
  <c r="M142" i="17"/>
  <c r="M141" i="17"/>
  <c r="M140" i="17"/>
  <c r="M139" i="17"/>
  <c r="M138" i="17"/>
  <c r="M137" i="17"/>
  <c r="M136" i="17"/>
  <c r="M135" i="17"/>
  <c r="M134" i="17"/>
  <c r="M133" i="17"/>
  <c r="M132" i="17"/>
  <c r="M131" i="17"/>
  <c r="M130" i="17"/>
  <c r="M129" i="17"/>
  <c r="M128" i="17"/>
  <c r="M127" i="17"/>
  <c r="M126" i="17"/>
  <c r="M125" i="17"/>
  <c r="M124" i="17"/>
  <c r="M123" i="17"/>
  <c r="M122" i="17"/>
  <c r="M121" i="17"/>
  <c r="M120" i="17"/>
  <c r="M114" i="17"/>
  <c r="M113" i="17"/>
  <c r="M112" i="17"/>
  <c r="M111" i="17"/>
  <c r="M119" i="17"/>
  <c r="M118" i="17"/>
  <c r="M117" i="17"/>
  <c r="M116" i="17"/>
  <c r="M115" i="17"/>
  <c r="M110" i="17"/>
  <c r="M109" i="17"/>
  <c r="M108" i="17"/>
  <c r="M107" i="17"/>
  <c r="M106" i="17"/>
  <c r="M105" i="17"/>
  <c r="M104" i="17"/>
  <c r="M103" i="17"/>
  <c r="M102" i="17"/>
  <c r="M101" i="17"/>
  <c r="M100" i="17"/>
  <c r="M99" i="17"/>
  <c r="M98" i="17"/>
  <c r="M97" i="17"/>
  <c r="M96" i="17"/>
  <c r="M95" i="17"/>
  <c r="M94" i="17"/>
  <c r="M93" i="17"/>
  <c r="M92" i="17"/>
  <c r="M73" i="17"/>
  <c r="M72" i="17"/>
  <c r="M91" i="17"/>
  <c r="M90" i="17"/>
  <c r="M89" i="17"/>
  <c r="M88" i="17"/>
  <c r="M87" i="17"/>
  <c r="M86" i="17"/>
  <c r="M85" i="17"/>
  <c r="M84" i="17"/>
  <c r="M83" i="17"/>
  <c r="M82" i="17"/>
  <c r="M81" i="17"/>
  <c r="M80" i="17"/>
  <c r="M79" i="17"/>
  <c r="M78" i="17"/>
  <c r="M77" i="17"/>
  <c r="M76" i="17"/>
  <c r="M75" i="17"/>
  <c r="M74" i="17"/>
  <c r="M71" i="17"/>
  <c r="M70" i="17"/>
  <c r="M51" i="17"/>
  <c r="M66" i="17"/>
  <c r="M65" i="17"/>
  <c r="M64" i="17"/>
  <c r="M63" i="17"/>
  <c r="M62" i="17"/>
  <c r="M61" i="17"/>
  <c r="M60" i="17"/>
  <c r="M59" i="17"/>
  <c r="M58" i="17"/>
  <c r="M57" i="17"/>
  <c r="M55" i="17"/>
  <c r="M36" i="17"/>
  <c r="M69" i="17"/>
  <c r="M68" i="17"/>
  <c r="M67" i="17"/>
  <c r="M56" i="17"/>
  <c r="M54" i="17"/>
  <c r="M53" i="17"/>
  <c r="M52" i="17"/>
  <c r="M50" i="17"/>
  <c r="M49" i="17"/>
  <c r="M48" i="17"/>
  <c r="M47" i="17"/>
  <c r="M46" i="17"/>
  <c r="M45" i="17"/>
  <c r="M44" i="17"/>
  <c r="M43" i="17"/>
  <c r="M42" i="17"/>
  <c r="M41" i="17"/>
  <c r="M40" i="17"/>
  <c r="M39" i="17"/>
  <c r="M38" i="17"/>
  <c r="M37" i="17"/>
  <c r="M35" i="17"/>
  <c r="M34" i="17"/>
  <c r="M19" i="17"/>
  <c r="M18" i="17"/>
  <c r="M17" i="17"/>
  <c r="M16" i="17"/>
  <c r="M15" i="17"/>
  <c r="M14" i="17"/>
  <c r="M11" i="17"/>
  <c r="M10" i="17"/>
  <c r="M9" i="17"/>
  <c r="M8" i="17"/>
  <c r="M7" i="17"/>
  <c r="M6" i="17"/>
  <c r="H39" i="2"/>
  <c r="H38" i="2"/>
  <c r="H37" i="2"/>
  <c r="R23" i="2"/>
  <c r="N23" i="2"/>
  <c r="S23" i="2" s="1"/>
  <c r="H23" i="2"/>
  <c r="I23" i="2" s="1"/>
  <c r="R26" i="2"/>
  <c r="N26" i="2"/>
  <c r="S26" i="2" s="1"/>
  <c r="H26" i="2"/>
  <c r="I26" i="2" s="1"/>
  <c r="T30" i="19" l="1"/>
  <c r="T33" i="19" s="1"/>
  <c r="AA32" i="19"/>
  <c r="Y32" i="2"/>
  <c r="Y32" i="19"/>
  <c r="AB10" i="19"/>
  <c r="AB33" i="19" s="1"/>
  <c r="AB35" i="19" s="1"/>
  <c r="AB36" i="19" s="1"/>
  <c r="AB37" i="19" s="1"/>
  <c r="L30" i="19"/>
  <c r="AB33" i="2"/>
  <c r="AB35" i="2" s="1"/>
  <c r="AB36" i="2" s="1"/>
  <c r="AB37" i="2" s="1"/>
  <c r="T21" i="2"/>
  <c r="T24" i="2"/>
  <c r="L24" i="2"/>
  <c r="K24" i="2"/>
  <c r="L21" i="2"/>
  <c r="K21" i="2"/>
  <c r="T20" i="2"/>
  <c r="L20" i="2"/>
  <c r="K20" i="2"/>
  <c r="T19" i="2"/>
  <c r="L19" i="2"/>
  <c r="K19" i="2"/>
  <c r="T18" i="2"/>
  <c r="L18" i="2"/>
  <c r="K18" i="2"/>
  <c r="T17" i="2"/>
  <c r="L17" i="2"/>
  <c r="K17" i="2"/>
  <c r="T15" i="2"/>
  <c r="L15" i="2"/>
  <c r="K15" i="2"/>
  <c r="T28" i="2"/>
  <c r="L28" i="2"/>
  <c r="K28" i="2"/>
  <c r="T27" i="2"/>
  <c r="L27" i="2"/>
  <c r="K27" i="2"/>
  <c r="T25" i="2"/>
  <c r="K25" i="2"/>
  <c r="L25" i="2"/>
  <c r="T29" i="2"/>
  <c r="K29" i="2"/>
  <c r="L29" i="2"/>
  <c r="T14" i="2"/>
  <c r="L14" i="2"/>
  <c r="K14" i="2"/>
  <c r="T23" i="2"/>
  <c r="L23" i="2"/>
  <c r="K23" i="2"/>
  <c r="T26" i="2"/>
  <c r="L26" i="2"/>
  <c r="K26" i="2"/>
  <c r="M5" i="17" l="1"/>
  <c r="M12" i="17"/>
  <c r="M13" i="17"/>
  <c r="R44" i="2"/>
  <c r="N44" i="2"/>
  <c r="S44" i="2" s="1"/>
  <c r="H44" i="2"/>
  <c r="I44" i="2" s="1"/>
  <c r="H40" i="2"/>
  <c r="H41" i="2"/>
  <c r="H42" i="2"/>
  <c r="H43" i="2"/>
  <c r="I45" i="2"/>
  <c r="R11" i="2"/>
  <c r="N11" i="2"/>
  <c r="S11" i="2" s="1"/>
  <c r="H11" i="2"/>
  <c r="I11" i="2" s="1"/>
  <c r="R10" i="2"/>
  <c r="N10" i="2"/>
  <c r="S10" i="2" s="1"/>
  <c r="H10" i="2"/>
  <c r="I10" i="2" s="1"/>
  <c r="L10" i="2" l="1"/>
  <c r="T44" i="2"/>
  <c r="L44" i="2"/>
  <c r="K44" i="2"/>
  <c r="T11" i="2"/>
  <c r="L11" i="2"/>
  <c r="K11" i="2"/>
  <c r="T10" i="2"/>
  <c r="K10" i="2"/>
  <c r="I37" i="2" l="1"/>
  <c r="M4" i="17" l="1"/>
  <c r="R45" i="2"/>
  <c r="N45" i="2"/>
  <c r="S45" i="2" s="1"/>
  <c r="R43" i="2"/>
  <c r="N43" i="2"/>
  <c r="S43" i="2" s="1"/>
  <c r="R42" i="2"/>
  <c r="N42" i="2"/>
  <c r="S42" i="2" s="1"/>
  <c r="L45" i="2" l="1"/>
  <c r="K45" i="2"/>
  <c r="T45" i="2"/>
  <c r="R12" i="2" l="1"/>
  <c r="N12" i="2"/>
  <c r="S12" i="2" s="1"/>
  <c r="R13" i="2"/>
  <c r="N13" i="2"/>
  <c r="S13" i="2" s="1"/>
  <c r="R16" i="2"/>
  <c r="N16" i="2"/>
  <c r="S16" i="2" s="1"/>
  <c r="R22" i="2"/>
  <c r="N22" i="2"/>
  <c r="S22" i="2" s="1"/>
  <c r="H12" i="2"/>
  <c r="I12" i="2" s="1"/>
  <c r="H13" i="2"/>
  <c r="I13" i="2" s="1"/>
  <c r="L13" i="2" s="1"/>
  <c r="H16" i="2"/>
  <c r="I16" i="2" s="1"/>
  <c r="H22" i="2"/>
  <c r="I22" i="2" s="1"/>
  <c r="R41" i="2"/>
  <c r="N41" i="2"/>
  <c r="S41" i="2" s="1"/>
  <c r="R40" i="2"/>
  <c r="N40" i="2"/>
  <c r="S40" i="2" s="1"/>
  <c r="R39" i="2"/>
  <c r="N39" i="2"/>
  <c r="S39" i="2" s="1"/>
  <c r="R38" i="2"/>
  <c r="N38" i="2"/>
  <c r="S38" i="2" s="1"/>
  <c r="N37" i="2"/>
  <c r="S37" i="2" s="1"/>
  <c r="R37" i="2"/>
  <c r="AB24" i="16"/>
  <c r="AB25" i="16"/>
  <c r="Z4" i="16"/>
  <c r="Z5" i="16"/>
  <c r="Z6" i="16"/>
  <c r="Z7" i="16"/>
  <c r="Z8" i="16"/>
  <c r="Z9" i="16"/>
  <c r="Z10" i="16"/>
  <c r="Z11" i="16"/>
  <c r="Z12" i="16"/>
  <c r="Z13" i="16"/>
  <c r="Z14" i="16"/>
  <c r="Z15" i="16"/>
  <c r="Z16" i="16"/>
  <c r="Z17" i="16"/>
  <c r="Z18" i="16"/>
  <c r="Z19" i="16"/>
  <c r="Z20" i="16"/>
  <c r="Z21" i="16"/>
  <c r="Z22" i="16"/>
  <c r="Z23" i="16"/>
  <c r="Z24" i="16"/>
  <c r="Z25" i="16"/>
  <c r="I34" i="12"/>
  <c r="I35" i="12"/>
  <c r="I23" i="12"/>
  <c r="I24" i="12"/>
  <c r="I25" i="12"/>
  <c r="I26" i="12"/>
  <c r="I27" i="12"/>
  <c r="I28" i="12"/>
  <c r="I29" i="12"/>
  <c r="I30" i="12"/>
  <c r="I31" i="12"/>
  <c r="I32" i="12"/>
  <c r="I33" i="12"/>
  <c r="G33" i="12"/>
  <c r="F33" i="12"/>
  <c r="E33" i="12"/>
  <c r="C33" i="13"/>
  <c r="C47" i="13"/>
  <c r="J47" i="13"/>
  <c r="H47" i="13"/>
  <c r="C46" i="13"/>
  <c r="J46" i="13"/>
  <c r="H46" i="13"/>
  <c r="G27" i="13"/>
  <c r="H27" i="13"/>
  <c r="G28" i="13"/>
  <c r="H28" i="13"/>
  <c r="G29" i="13"/>
  <c r="H29" i="13"/>
  <c r="G30" i="13"/>
  <c r="H30" i="13"/>
  <c r="G31" i="13"/>
  <c r="H31" i="13"/>
  <c r="H32" i="13"/>
  <c r="H33" i="13"/>
  <c r="H34" i="13"/>
  <c r="H38" i="13"/>
  <c r="H39" i="13"/>
  <c r="H40" i="13"/>
  <c r="H42" i="13"/>
  <c r="J39" i="13"/>
  <c r="J38" i="13"/>
  <c r="J34" i="13"/>
  <c r="L32" i="13"/>
  <c r="L33" i="13"/>
  <c r="J33" i="13"/>
  <c r="Q27" i="13"/>
  <c r="N11" i="13"/>
  <c r="U27" i="13"/>
  <c r="N31" i="13"/>
  <c r="Q31" i="13"/>
  <c r="N12" i="13"/>
  <c r="U31" i="13"/>
  <c r="U32" i="13"/>
  <c r="S27" i="13"/>
  <c r="T27" i="13"/>
  <c r="P31" i="13"/>
  <c r="S31" i="13"/>
  <c r="T31" i="13"/>
  <c r="T32" i="13"/>
  <c r="J32" i="13"/>
  <c r="O31" i="13"/>
  <c r="R31" i="13"/>
  <c r="J31" i="13"/>
  <c r="J30" i="13"/>
  <c r="J29" i="13"/>
  <c r="J28" i="13"/>
  <c r="R27" i="13"/>
  <c r="J27" i="13"/>
  <c r="N13" i="13"/>
  <c r="N16" i="13"/>
  <c r="N19" i="13"/>
  <c r="O19" i="13"/>
  <c r="J18" i="13"/>
  <c r="C18" i="13"/>
  <c r="B18" i="13"/>
  <c r="J12" i="13"/>
  <c r="J13" i="13"/>
  <c r="J14" i="13"/>
  <c r="J15" i="13"/>
  <c r="J16" i="13"/>
  <c r="R11" i="13"/>
  <c r="J4" i="13"/>
  <c r="J5" i="13"/>
  <c r="C6" i="13"/>
  <c r="J6" i="13"/>
  <c r="J7" i="13"/>
  <c r="J8" i="13"/>
  <c r="J9" i="13"/>
  <c r="I10" i="13"/>
  <c r="J10" i="13"/>
  <c r="C12" i="5"/>
  <c r="C10" i="5"/>
  <c r="C5" i="5"/>
  <c r="C16" i="5" s="1"/>
  <c r="H26" i="8"/>
  <c r="C22" i="8"/>
  <c r="H19" i="8"/>
  <c r="H18" i="8"/>
  <c r="H16" i="8"/>
  <c r="H15" i="8"/>
  <c r="H14" i="8"/>
  <c r="H12" i="8"/>
  <c r="H11" i="8"/>
  <c r="J8" i="8"/>
  <c r="L22" i="7"/>
  <c r="L10" i="7"/>
  <c r="L6" i="7"/>
  <c r="H24" i="8"/>
  <c r="H30" i="8"/>
  <c r="C11" i="5"/>
  <c r="C6" i="5"/>
  <c r="D17" i="5" s="1"/>
  <c r="E17" i="5" s="1"/>
  <c r="F17" i="5" s="1"/>
  <c r="H15" i="7"/>
  <c r="H28" i="8"/>
  <c r="H32" i="8"/>
  <c r="J19" i="13"/>
  <c r="J20" i="13"/>
  <c r="I38" i="2" l="1"/>
  <c r="L38" i="2" s="1"/>
  <c r="I42" i="2"/>
  <c r="T42" i="2"/>
  <c r="I30" i="2"/>
  <c r="I41" i="2"/>
  <c r="K41" i="2" s="1"/>
  <c r="I39" i="2"/>
  <c r="K39" i="2" s="1"/>
  <c r="I40" i="2"/>
  <c r="K40" i="2" s="1"/>
  <c r="C17" i="5"/>
  <c r="T38" i="2"/>
  <c r="T12" i="2"/>
  <c r="C7" i="5"/>
  <c r="L22" i="2"/>
  <c r="K22" i="2"/>
  <c r="K13" i="2"/>
  <c r="T40" i="2"/>
  <c r="L16" i="2"/>
  <c r="K16" i="2"/>
  <c r="L12" i="2"/>
  <c r="K12" i="2"/>
  <c r="T13" i="2"/>
  <c r="T37" i="2"/>
  <c r="T41" i="2"/>
  <c r="T16" i="2"/>
  <c r="D16" i="5"/>
  <c r="E16" i="5" s="1"/>
  <c r="F16" i="5" s="1"/>
  <c r="T39" i="2"/>
  <c r="T22" i="2"/>
  <c r="K37" i="2"/>
  <c r="L37" i="2"/>
  <c r="L41" i="2" l="1"/>
  <c r="L30" i="2"/>
  <c r="K38" i="2"/>
  <c r="T30" i="2"/>
  <c r="T33" i="2" s="1"/>
  <c r="I43" i="2"/>
  <c r="I46" i="2" s="1"/>
  <c r="T43" i="2"/>
  <c r="L42" i="2"/>
  <c r="K42" i="2"/>
  <c r="L39" i="2"/>
  <c r="L40" i="2"/>
  <c r="K43" i="2" l="1"/>
  <c r="L43" i="2"/>
  <c r="L46" i="2" l="1"/>
</calcChain>
</file>

<file path=xl/sharedStrings.xml><?xml version="1.0" encoding="utf-8"?>
<sst xmlns="http://schemas.openxmlformats.org/spreadsheetml/2006/main" count="3019" uniqueCount="506">
  <si>
    <t>Installed Area</t>
  </si>
  <si>
    <t>Description</t>
  </si>
  <si>
    <t>Qty</t>
  </si>
  <si>
    <t xml:space="preserve">Unit Price </t>
  </si>
  <si>
    <t>Total Price</t>
  </si>
  <si>
    <t>Current Installation</t>
  </si>
  <si>
    <t>Light Type</t>
  </si>
  <si>
    <t>#Lamps</t>
  </si>
  <si>
    <t>Lamp W</t>
  </si>
  <si>
    <t>Loss Fact.</t>
  </si>
  <si>
    <t>Indiv. Load</t>
  </si>
  <si>
    <t xml:space="preserve">Op. Hours </t>
  </si>
  <si>
    <t>Daily Energy Cost</t>
  </si>
  <si>
    <t>Monthly Energy Cost</t>
  </si>
  <si>
    <t>Expected Lifespan to L80</t>
  </si>
  <si>
    <t>Cost of Lamp</t>
  </si>
  <si>
    <t>Avg. Re-lamp in years</t>
  </si>
  <si>
    <t>Lamp Lifespan</t>
  </si>
  <si>
    <t>Total Load</t>
  </si>
  <si>
    <t>Labour cost of Re-lamp</t>
  </si>
  <si>
    <t>Avg. Group Re-lamp in years</t>
  </si>
  <si>
    <t>Combined maintenance cost</t>
  </si>
  <si>
    <t>Ops. Hrs.</t>
  </si>
  <si>
    <t>Annual Maintenance Factor</t>
  </si>
  <si>
    <t>Annual Maintenance Costs</t>
  </si>
  <si>
    <t>P.A Ave. Maintenace</t>
  </si>
  <si>
    <t xml:space="preserve">Old </t>
  </si>
  <si>
    <t>New</t>
  </si>
  <si>
    <t>Power charge</t>
  </si>
  <si>
    <t xml:space="preserve">Capital </t>
  </si>
  <si>
    <t>kWh/m</t>
  </si>
  <si>
    <t>kWh/yr</t>
  </si>
  <si>
    <t>Existing Consumption</t>
  </si>
  <si>
    <t>Proposed Consumption</t>
  </si>
  <si>
    <t>Demand saved</t>
  </si>
  <si>
    <t>kWatts per day</t>
  </si>
  <si>
    <t>kWatts per month</t>
  </si>
  <si>
    <t>kWh per month</t>
  </si>
  <si>
    <t>kWh per Annum</t>
  </si>
  <si>
    <t xml:space="preserve">Est Annual Maintenance Old </t>
  </si>
  <si>
    <t>Est Annual Maintenance New</t>
  </si>
  <si>
    <t>Cost of Lamp*</t>
  </si>
  <si>
    <t>Labour cost of Re-lamp*</t>
  </si>
  <si>
    <t>Annual Energy Cost</t>
  </si>
  <si>
    <t>average</t>
  </si>
  <si>
    <t xml:space="preserve">Energy Efficient Installation </t>
  </si>
  <si>
    <t>CLIENT DATA INPUT SHEET</t>
  </si>
  <si>
    <t>COMPANY NAME</t>
  </si>
  <si>
    <t>CONTACT PERSON</t>
  </si>
  <si>
    <t>CAPITAL</t>
  </si>
  <si>
    <t>ADDRESS</t>
  </si>
  <si>
    <t>TERM IN MONTHS</t>
  </si>
  <si>
    <t>ADDRESS LINE 2</t>
  </si>
  <si>
    <t>TERM IN YEARS</t>
  </si>
  <si>
    <t>ADDRESS LINE 3</t>
  </si>
  <si>
    <t>RENTAL AMOUNT</t>
  </si>
  <si>
    <t>CONTACT NUMBER</t>
  </si>
  <si>
    <t>E-MAIL ADDRESS</t>
  </si>
  <si>
    <t>ASSET DESCRIPTION</t>
  </si>
  <si>
    <t>INTEREST RATE</t>
  </si>
  <si>
    <t>Annualised Rental</t>
  </si>
  <si>
    <t>Rental per month</t>
  </si>
  <si>
    <t>Cash Purchase</t>
  </si>
  <si>
    <t>C L I E N T   D E T A I L S</t>
  </si>
  <si>
    <t>:</t>
  </si>
  <si>
    <t>A S S E T   D E S C R I P T I O N</t>
  </si>
  <si>
    <t>CAPITAL EX VAT</t>
  </si>
  <si>
    <t>TERM</t>
  </si>
  <si>
    <t>RENTAL AMOUNT EX VAT</t>
  </si>
  <si>
    <t>DOCUMENTATION FEE EX VAT</t>
  </si>
  <si>
    <t>OPTIONAL INSURANCE EX VAT</t>
  </si>
  <si>
    <t>TERMS AND CONDITIONS</t>
  </si>
  <si>
    <t xml:space="preserve">• </t>
  </si>
  <si>
    <t>Factors exclude VAT</t>
  </si>
  <si>
    <t>Factors are linked to prime</t>
  </si>
  <si>
    <t>Calculations are done in advance taking current rental costing factors(including risk) into consideration &amp; are subject to change</t>
  </si>
  <si>
    <t>Factors exclude insurance and proof of insurance required. Insurance is available though Merchant West, quoted as above at 0.5% of the capital value</t>
  </si>
  <si>
    <t>A once-off Documentation Fee is charged at a fixed 0.75% of the capital value</t>
  </si>
  <si>
    <t>Rentals including a settlement / trade-in / second-hand of refurbished equipment need to be disclosed and require written approval.</t>
  </si>
  <si>
    <t>Merchant West reserves the right to cancel any approvals upon knowledge of undisclosed items</t>
  </si>
  <si>
    <t>Debit orders are mandatory (R30 excl. VAT need be added to the rental in the event of no debit order being signed)</t>
  </si>
  <si>
    <t>Special structures ad factors are available upon request and written approval</t>
  </si>
  <si>
    <t>Merchant West reserves the right to amend all errors arising out of a miscalculation</t>
  </si>
  <si>
    <t>Ownership available at one additional rental (not calculated in quote)</t>
  </si>
  <si>
    <t>Merchant West or its cessionary may also give this information to any person who in its opinion, needs it to carry out any of Merchant West or its cessionary's rights or duties in terms of the contract or any law pertaining to the products I/we have requested.</t>
  </si>
  <si>
    <t>I certify that the above quote, terms and conditions have been explained to me in full.</t>
  </si>
  <si>
    <t>SIGNATURE:</t>
  </si>
  <si>
    <t>FULL NAME:</t>
  </si>
  <si>
    <t>DATE:</t>
  </si>
  <si>
    <t>CAPACITY:</t>
  </si>
  <si>
    <t>Pv</t>
  </si>
  <si>
    <t>Please provide attached information: GL - Requirements for Credit Application</t>
  </si>
  <si>
    <t>CREDIT APPLICATION FORM</t>
  </si>
  <si>
    <t>COMPANY</t>
  </si>
  <si>
    <t>APPLICANT</t>
  </si>
  <si>
    <t>REG NR</t>
  </si>
  <si>
    <t>TRADING AS</t>
  </si>
  <si>
    <t>VAT REG NR</t>
  </si>
  <si>
    <t>(PTY) LTD</t>
  </si>
  <si>
    <t>LTD</t>
  </si>
  <si>
    <t>CC</t>
  </si>
  <si>
    <t>SOLE PROP</t>
  </si>
  <si>
    <t>OTHER (Specify)</t>
  </si>
  <si>
    <t>TEL NR</t>
  </si>
  <si>
    <t>FAX NR</t>
  </si>
  <si>
    <t>DATE ESTABLISHED</t>
  </si>
  <si>
    <t>HOW LONG UNDER CURRENT MANAGEMENT</t>
  </si>
  <si>
    <t>WEB ADDRESS</t>
  </si>
  <si>
    <t>NATURE OF BUSINESS</t>
  </si>
  <si>
    <t>INDUSTRY</t>
  </si>
  <si>
    <t>BANKERS</t>
  </si>
  <si>
    <t>BRANCH</t>
  </si>
  <si>
    <t>CHEQUE ACC NR</t>
  </si>
  <si>
    <t>DATE ACC OPENED</t>
  </si>
  <si>
    <t>FINANCIAL YEAR END MONTH</t>
  </si>
  <si>
    <t>LATEST FINANCIALS AVAILABLE (YR)</t>
  </si>
  <si>
    <t>STREET ADDRESS</t>
  </si>
  <si>
    <t>POSTAL ADDRESS</t>
  </si>
  <si>
    <t>POSTAL CODE</t>
  </si>
  <si>
    <t>SHAREHOLDERS</t>
  </si>
  <si>
    <t>FULL NAME</t>
  </si>
  <si>
    <t>ID NUMBER / 
REG NR</t>
  </si>
  <si>
    <t>% 
SHARE</t>
  </si>
  <si>
    <t>RESIDENTIAL ADDRESS</t>
  </si>
  <si>
    <t>OWNER</t>
  </si>
  <si>
    <t>MARITAL STATUS</t>
  </si>
  <si>
    <t>YES</t>
  </si>
  <si>
    <t>NO</t>
  </si>
  <si>
    <t>ANC</t>
  </si>
  <si>
    <t>COP</t>
  </si>
  <si>
    <t>OTHER</t>
  </si>
  <si>
    <t>CONTACT FOR INSTALLATION CONFIRMATION</t>
  </si>
  <si>
    <t>NAME</t>
  </si>
  <si>
    <t>CELL NR</t>
  </si>
  <si>
    <t>EMAIL</t>
  </si>
  <si>
    <t>CONTACT FOR IINVOICING</t>
  </si>
  <si>
    <t>LANDLORD NAME</t>
  </si>
  <si>
    <t>CONTACT</t>
  </si>
  <si>
    <t>INSURANCE NAME</t>
  </si>
  <si>
    <t>POLICY NR</t>
  </si>
  <si>
    <t>AUDITOR NAME</t>
  </si>
  <si>
    <t>EQUIPMENT</t>
  </si>
  <si>
    <t>MAKE</t>
  </si>
  <si>
    <t>MODEL</t>
  </si>
  <si>
    <t>QUANTITY</t>
  </si>
  <si>
    <t>VALUE</t>
  </si>
  <si>
    <t>SUPPLIER</t>
  </si>
  <si>
    <t>LIGHT KINETICS (PTY) LTD</t>
  </si>
  <si>
    <t>INCL VAT</t>
  </si>
  <si>
    <t>RENTAL</t>
  </si>
  <si>
    <t>EXCL VAT</t>
  </si>
  <si>
    <t>LINKED</t>
  </si>
  <si>
    <t>MONTHS</t>
  </si>
  <si>
    <t>QUARTERS</t>
  </si>
  <si>
    <t>YEARS</t>
  </si>
  <si>
    <t>ANNUAL ESCALATION</t>
  </si>
  <si>
    <t>%</t>
  </si>
  <si>
    <t>I/we consent to Merchant West (Pty) Ltd ("Merchant West") or its cessionary making enquiries about my/our credit record with any credit reference agency and any other party to confirm the details on this application.  Merchant West or its cessionary may also provide credit reference agencies with regular updates regarding how I/we manage my/our account, including my/our failure to meet agreed terms and conditions.  I/we consent that credit reference agencies may, in turn, make the records and details available to other credit grantors.  Merchant West or its cessionary may also give this information to any person who in its opinion, needs it to carry out any of Merchant West or its cessionary's rights or duties in terms of the contract or any law pertaining to the products I/we have requested.</t>
  </si>
  <si>
    <t>I certify that the above details are true and correct</t>
  </si>
  <si>
    <t>SIGNATURE</t>
  </si>
  <si>
    <t>FULL NAMES</t>
  </si>
  <si>
    <t>CAPACITY</t>
  </si>
  <si>
    <t xml:space="preserve">Main Canopy </t>
  </si>
  <si>
    <t xml:space="preserve">LK.GYRO2.3040840.WH Double Gyro Recessed Spotlight
</t>
  </si>
  <si>
    <t>CLS Revo Basic 12 Degree Symmetrical Surface Mounted LED Spotlight</t>
  </si>
  <si>
    <t>Installation</t>
  </si>
  <si>
    <t>54W Fluorescent Batton with Reflector</t>
  </si>
  <si>
    <t>Sincerley</t>
  </si>
  <si>
    <t>Date:</t>
  </si>
  <si>
    <t>Signed:</t>
  </si>
  <si>
    <t>I hereby accept the terms and conditions of the quotation above and are authorized to sign this document. Please forward the Pro Forma for payment.</t>
  </si>
  <si>
    <r>
      <rPr>
        <sz val="11"/>
        <color theme="1"/>
        <rFont val="Calibri"/>
        <family val="2"/>
      </rPr>
      <t>•</t>
    </r>
    <r>
      <rPr>
        <sz val="11"/>
        <color theme="1"/>
        <rFont val="GE Inspira"/>
      </rPr>
      <t xml:space="preserve">  Errors &amp; Omissions Excluded</t>
    </r>
  </si>
  <si>
    <r>
      <rPr>
        <sz val="11"/>
        <color theme="1"/>
        <rFont val="Calibri"/>
        <family val="2"/>
      </rPr>
      <t>•</t>
    </r>
    <r>
      <rPr>
        <sz val="11"/>
        <color theme="1"/>
        <rFont val="GE Inspira"/>
      </rPr>
      <t xml:space="preserve">  Payment is due with order before delivery for non account holders.</t>
    </r>
  </si>
  <si>
    <r>
      <rPr>
        <sz val="11"/>
        <color theme="1"/>
        <rFont val="Calibri"/>
        <family val="2"/>
      </rPr>
      <t>•</t>
    </r>
    <r>
      <rPr>
        <sz val="11"/>
        <color theme="1"/>
        <rFont val="GE Inspira"/>
      </rPr>
      <t xml:space="preserve">  Although the items in this quote are Engen Stock items,  stock availability is subject to change and lead times could apply. Please confirm at time of order.</t>
    </r>
  </si>
  <si>
    <r>
      <rPr>
        <sz val="11"/>
        <color theme="1"/>
        <rFont val="Calibri"/>
        <family val="2"/>
      </rPr>
      <t>•</t>
    </r>
    <r>
      <rPr>
        <sz val="11"/>
        <color theme="1"/>
        <rFont val="GE Inspira"/>
      </rPr>
      <t xml:space="preserve">  All Cree outdoor products carry a 10 year warranty</t>
    </r>
  </si>
  <si>
    <r>
      <rPr>
        <sz val="11"/>
        <color theme="1"/>
        <rFont val="Calibri"/>
        <family val="2"/>
      </rPr>
      <t>•</t>
    </r>
    <r>
      <rPr>
        <sz val="11"/>
        <color theme="1"/>
        <rFont val="GE Inspira"/>
      </rPr>
      <t xml:space="preserve">  This quotation excludes VAT &amp; Transport</t>
    </r>
  </si>
  <si>
    <r>
      <rPr>
        <sz val="11"/>
        <color theme="1"/>
        <rFont val="Calibri"/>
        <family val="2"/>
      </rPr>
      <t>•</t>
    </r>
    <r>
      <rPr>
        <sz val="11"/>
        <color theme="1"/>
        <rFont val="GE Inspira"/>
      </rPr>
      <t xml:space="preserve">  This quotation is valid for 7 days and subject to change without notice</t>
    </r>
  </si>
  <si>
    <t>Term &amp; Conditions:</t>
  </si>
  <si>
    <t>The Cree outdoor products carry a 10 year warranty (no serviceable parts) on the housing, internal electronics or components and excessive lumen depreciation. The rated fixture life is &gt;150,000hrs to L70 @ 20⁰C. With maximum energy savings and the longest guaranteed maintenance free period, Cree is the global leader in Petroleum LED today.</t>
  </si>
  <si>
    <t>Please also keep in mind that there is a finance option available to you and that will carry the VAT benefits as well as keeping you liquid.</t>
  </si>
  <si>
    <t>We have performed a lighting analysis, the quotation based on the results  are herewith attached for your perusal.</t>
  </si>
  <si>
    <t>Re: Quotation for Cree LED Site &amp; Forecourt lighting</t>
  </si>
  <si>
    <t>Perimeter Sign</t>
  </si>
  <si>
    <t>Bollards</t>
  </si>
  <si>
    <t>Diesel Filler</t>
  </si>
  <si>
    <t>Bulkheads on building</t>
  </si>
  <si>
    <t>Point of Sale</t>
  </si>
  <si>
    <t>Spot Lights on Cable Tray</t>
  </si>
  <si>
    <t>Cable tray Lighting</t>
  </si>
  <si>
    <t>Toilets</t>
  </si>
  <si>
    <t>Cree Ledway Road 20 LED, QV optic, 700mA, 6000K (Mounted back to back, incl retrofit bracket)</t>
  </si>
  <si>
    <t>Pathway 900mm Symmetrical Beam LED Bollard</t>
  </si>
  <si>
    <t>Cree 1lt Ledway Road 20 LED, QV optic in white including Retrofit Spigot</t>
  </si>
  <si>
    <t xml:space="preserve">Cree CR 150 - 1000 Lumen 4000K 90+ CRI high efficacy LED downlight </t>
  </si>
  <si>
    <t>BetaLED Wall Pack with mounting bracket</t>
  </si>
  <si>
    <t>Safety Files, Removal of old fixtures, Scaffolding and Labour/Travel</t>
  </si>
  <si>
    <t>Quote</t>
  </si>
  <si>
    <t>Tuesday 13 October 2015</t>
  </si>
  <si>
    <t>Engen – Jack Street</t>
  </si>
  <si>
    <t>Mr. Macintyre</t>
  </si>
  <si>
    <t>Dear Partners</t>
  </si>
  <si>
    <t xml:space="preserve">It is with great pleasure that we present this quotation to you for the supply of new Engen specification LED lighting for your canopy, forecourt and interior. </t>
  </si>
  <si>
    <t>Purchase Order Number - _______________________</t>
  </si>
  <si>
    <t>Martin De La Rey</t>
  </si>
  <si>
    <t>Petroleum Projects</t>
  </si>
  <si>
    <t>Cree CPY 250 Recessed Mount Canopy Luminaire, 60LED, 700mA, 6000K, complete with Mounting Bracket - No Sensor</t>
  </si>
  <si>
    <t>Store room</t>
  </si>
  <si>
    <t>Diesel Pump</t>
  </si>
  <si>
    <t>Entrance</t>
  </si>
  <si>
    <t>Vents</t>
  </si>
  <si>
    <t xml:space="preserve">5M Pole </t>
  </si>
  <si>
    <t>Cree Ledway Road 20 LED, QV optic, 700mA, 6000K ( incl retrofit bracket)</t>
  </si>
  <si>
    <t>5m Surface Mounted Galvanized Pole and Powder Coated White with Base plate and Bolt cage Single or Double spigot</t>
  </si>
  <si>
    <t>Diesel Dispenser Remote</t>
  </si>
  <si>
    <t xml:space="preserve">Edgelit LED Wall Mounted Bulkhead Assymetrical Optic 4000K  25W </t>
  </si>
  <si>
    <t>LED Weatherproof surface mounted luminaire</t>
  </si>
  <si>
    <t xml:space="preserve">DLE Fixed Mount Hanging Hardware for 5 Fixtures </t>
  </si>
  <si>
    <t>DLE Wago Connector 3m</t>
  </si>
  <si>
    <t>Delivery to Site</t>
  </si>
  <si>
    <t>Project Management</t>
  </si>
  <si>
    <t>DL Gateways</t>
  </si>
  <si>
    <t>LightRules Installation &amp; Commissioning</t>
  </si>
  <si>
    <t>PoE Switch, eight ports</t>
  </si>
  <si>
    <t>Cost of Ballast</t>
  </si>
  <si>
    <t>DLE-12-ST-N-750-High Bay 14650Lm 5000K</t>
  </si>
  <si>
    <t>DLE-12-ST-W-750-High Bay 14650Lm 5000K</t>
  </si>
  <si>
    <t>LightRules up to 250 Nodes (Desktop)</t>
  </si>
  <si>
    <t xml:space="preserve"> </t>
  </si>
  <si>
    <t>Total for Luminaires, ex VAT</t>
  </si>
  <si>
    <t xml:space="preserve">Unit  </t>
  </si>
  <si>
    <t xml:space="preserve">Total </t>
  </si>
  <si>
    <t>Light Rules</t>
  </si>
  <si>
    <t>Total for LightRules, ex VAT</t>
  </si>
  <si>
    <t>DLE 18</t>
  </si>
  <si>
    <t>DLE12</t>
  </si>
  <si>
    <t>Clover City Deep</t>
  </si>
  <si>
    <t>Rands</t>
  </si>
  <si>
    <t>Siteworx (Tune Pro)Paid to Digial Lumens per year</t>
  </si>
  <si>
    <t>Siteworx (Tune Basic)Paid to Digial Lumens per year</t>
  </si>
  <si>
    <t>Survey information</t>
  </si>
  <si>
    <t>Grand Total Fixtures</t>
  </si>
  <si>
    <t>Totals</t>
  </si>
  <si>
    <t>DLE 12</t>
  </si>
  <si>
    <t>Total</t>
  </si>
  <si>
    <t>Cherry</t>
  </si>
  <si>
    <t>Cable</t>
  </si>
  <si>
    <t>Rounded off</t>
  </si>
  <si>
    <t>PM</t>
  </si>
  <si>
    <t>Total Fixtures</t>
  </si>
  <si>
    <t>List Price</t>
  </si>
  <si>
    <t>Less</t>
  </si>
  <si>
    <t>Tot Discount</t>
  </si>
  <si>
    <t>Tot Disc</t>
  </si>
  <si>
    <t>DLE18</t>
  </si>
  <si>
    <t>DL $</t>
  </si>
  <si>
    <t>Sell</t>
  </si>
  <si>
    <t>Price</t>
  </si>
  <si>
    <t>$</t>
  </si>
  <si>
    <t>$/node</t>
  </si>
  <si>
    <t>Total Order</t>
  </si>
  <si>
    <t>Total Fixtures &amp; Accessories</t>
  </si>
  <si>
    <t>Siteworx Options</t>
  </si>
  <si>
    <t>Nodes</t>
  </si>
  <si>
    <t>DLE-12-ST-W-840-High Bay 12600lm 4000k 20-20</t>
  </si>
  <si>
    <t>DLE-12-ST-W-840-High Bay 12600lm 4000k 0-0</t>
  </si>
  <si>
    <t>DLE-18-ST-N-840-High Bay 19100lm 4000k 20-20</t>
  </si>
  <si>
    <t>DLE-12-ST-N-840-High Bay 12600lm 4000k 20-20</t>
  </si>
  <si>
    <t>21W Medium Lentgh &amp; thin</t>
  </si>
  <si>
    <t>Fluorescent 36W 1.2</t>
  </si>
  <si>
    <t>Globe 26W 4 Pin</t>
  </si>
  <si>
    <t>Room 1</t>
  </si>
  <si>
    <t>Room 2</t>
  </si>
  <si>
    <t>Room 3</t>
  </si>
  <si>
    <t>Room 4</t>
  </si>
  <si>
    <t>Control Room</t>
  </si>
  <si>
    <t>Open Parking Entrance 1</t>
  </si>
  <si>
    <t>Round Head</t>
  </si>
  <si>
    <t>Globe 125W (screw)</t>
  </si>
  <si>
    <t>Floodlights</t>
  </si>
  <si>
    <t>Perimeter Lights</t>
  </si>
  <si>
    <t>Open Parking Entrance 2</t>
  </si>
  <si>
    <t>Rooftop Parking</t>
  </si>
  <si>
    <t>Fluorescent 58W 1.5</t>
  </si>
  <si>
    <t>Generator / Receiving Area</t>
  </si>
  <si>
    <t>Floodlight</t>
  </si>
  <si>
    <t>Floodlight (Big)</t>
  </si>
  <si>
    <t>Floodlights Various Areas</t>
  </si>
  <si>
    <t>Floodlights (Big) Assume 4 on 1 pole</t>
  </si>
  <si>
    <t>Globe 125W Screw</t>
  </si>
  <si>
    <t>Globe 250W Screw</t>
  </si>
  <si>
    <t>TANGA</t>
  </si>
  <si>
    <t xml:space="preserve">Luminaire Description </t>
  </si>
  <si>
    <t>Sub Total</t>
  </si>
  <si>
    <t>Total Excluding Vat</t>
  </si>
  <si>
    <t>Total Including Vat</t>
  </si>
  <si>
    <t>Vat</t>
  </si>
  <si>
    <t>QUOTATION</t>
  </si>
  <si>
    <t>Large Branded Circular LED Retrofit</t>
  </si>
  <si>
    <t>SloanLED Optimus 150W</t>
  </si>
  <si>
    <t>SloanLED Solarta Flood 70W</t>
  </si>
  <si>
    <t>SloanLED Detroit 45W Wall Pack</t>
  </si>
  <si>
    <t>SloanLED Vista 600 x 1200 50W 4000K</t>
  </si>
  <si>
    <t>SloanLED SurfLite1 45W 4000K</t>
  </si>
  <si>
    <t>SloanLED Optimus 100W</t>
  </si>
  <si>
    <t>SloanLED Twilight 40W4000K Black IP65</t>
  </si>
  <si>
    <t>Price Source</t>
  </si>
  <si>
    <t>Cool L</t>
  </si>
  <si>
    <t>Hans</t>
  </si>
  <si>
    <t>Unknown</t>
  </si>
  <si>
    <t>Sell Price</t>
  </si>
  <si>
    <t>USD$</t>
  </si>
  <si>
    <t>Total $</t>
  </si>
  <si>
    <t>Total Potential Order</t>
  </si>
  <si>
    <t>Product Description</t>
  </si>
  <si>
    <t>Fixture Unit Price</t>
  </si>
  <si>
    <t>Fixture Unit Price Total</t>
  </si>
  <si>
    <t>Installation Unit Price</t>
  </si>
  <si>
    <t>Installation Unit Price Total</t>
  </si>
  <si>
    <t>Total Excluding VAT</t>
  </si>
  <si>
    <t>VAT 15%</t>
  </si>
  <si>
    <t>Total Including VAT</t>
  </si>
  <si>
    <t>Client_Name</t>
  </si>
  <si>
    <t>Site_ID</t>
  </si>
  <si>
    <t>Site_Name</t>
  </si>
  <si>
    <t>Area</t>
  </si>
  <si>
    <t>Sub Area</t>
  </si>
  <si>
    <t>Lighting_Technology</t>
  </si>
  <si>
    <t>Fixture_Type</t>
  </si>
  <si>
    <t>Mount_Type</t>
  </si>
  <si>
    <t>Number_Lights_Per_Fixture</t>
  </si>
  <si>
    <t>Total_Number_of_Fixtures</t>
  </si>
  <si>
    <t>Number_Of_Faulty_Lights</t>
  </si>
  <si>
    <t>Lamp_Estimated_Capacity</t>
  </si>
  <si>
    <t>Light_Fixture_Estimated_Capacity</t>
  </si>
  <si>
    <t>Light_Measured_Capacity</t>
  </si>
  <si>
    <t>Estimated_Operating_Hours</t>
  </si>
  <si>
    <t>Measured_Operating_Hours</t>
  </si>
  <si>
    <t>Estimated_Baseline_kWh</t>
  </si>
  <si>
    <t>Measured_Baseline_kWh</t>
  </si>
  <si>
    <t>Optimal_Operating_Hours</t>
  </si>
  <si>
    <t>Tubular Fluorescent</t>
  </si>
  <si>
    <t>Surface Mount</t>
  </si>
  <si>
    <t>Halogen</t>
  </si>
  <si>
    <t>Compact Fluorescent</t>
  </si>
  <si>
    <t>Suspended</t>
  </si>
  <si>
    <t>Bulkhead</t>
  </si>
  <si>
    <t>Bowl Fitting</t>
  </si>
  <si>
    <t>LBR Fitting</t>
  </si>
  <si>
    <t>Open Channel</t>
  </si>
  <si>
    <t>High Bay</t>
  </si>
  <si>
    <t>Surface LBR Fitting</t>
  </si>
  <si>
    <t>EOS 600x600 LED Panel</t>
  </si>
  <si>
    <t>LED Lamp 10W</t>
  </si>
  <si>
    <t>Larvik 100W Floodlight</t>
  </si>
  <si>
    <t>Audit Report Sheet for Sibonile School for the Blind</t>
  </si>
  <si>
    <t>Sibonile School for the Blind</t>
  </si>
  <si>
    <t>Garthdale AH</t>
  </si>
  <si>
    <t>Block A</t>
  </si>
  <si>
    <t>A2</t>
  </si>
  <si>
    <t>A4</t>
  </si>
  <si>
    <t>A3</t>
  </si>
  <si>
    <t>A5</t>
  </si>
  <si>
    <t>Foundation Block</t>
  </si>
  <si>
    <t>A6</t>
  </si>
  <si>
    <t>Passage</t>
  </si>
  <si>
    <t>A8</t>
  </si>
  <si>
    <t>A10</t>
  </si>
  <si>
    <t>A11</t>
  </si>
  <si>
    <t>Block B</t>
  </si>
  <si>
    <t>Kitchen</t>
  </si>
  <si>
    <t>Foyer</t>
  </si>
  <si>
    <t>B1</t>
  </si>
  <si>
    <t>B2</t>
  </si>
  <si>
    <t>B3</t>
  </si>
  <si>
    <t>B4</t>
  </si>
  <si>
    <t>B5</t>
  </si>
  <si>
    <t>Computer</t>
  </si>
  <si>
    <t>AH1</t>
  </si>
  <si>
    <t>Deco Fitting</t>
  </si>
  <si>
    <t>AH2A</t>
  </si>
  <si>
    <t>AH2B</t>
  </si>
  <si>
    <t>AH3</t>
  </si>
  <si>
    <t>AH4</t>
  </si>
  <si>
    <t>Downlight</t>
  </si>
  <si>
    <t>Recessed</t>
  </si>
  <si>
    <t>AH5 - Bathroom</t>
  </si>
  <si>
    <t>AH6</t>
  </si>
  <si>
    <t>AH7 - Not Open</t>
  </si>
  <si>
    <t>AH8</t>
  </si>
  <si>
    <t>AH9</t>
  </si>
  <si>
    <t>AH10</t>
  </si>
  <si>
    <t>AH11</t>
  </si>
  <si>
    <t>AH12</t>
  </si>
  <si>
    <t>AH Passage</t>
  </si>
  <si>
    <t>AH Outside Passage</t>
  </si>
  <si>
    <t>AH13</t>
  </si>
  <si>
    <t>AH14A</t>
  </si>
  <si>
    <t>AH14B</t>
  </si>
  <si>
    <t>AH15</t>
  </si>
  <si>
    <t>AH16</t>
  </si>
  <si>
    <t>AH17A</t>
  </si>
  <si>
    <t>AH17B</t>
  </si>
  <si>
    <t>AH6 Passage</t>
  </si>
  <si>
    <t>Block AH - Girls Hostel</t>
  </si>
  <si>
    <t>Block GH - Boys Hostel</t>
  </si>
  <si>
    <t>GH Foyer</t>
  </si>
  <si>
    <t>Tubular Fluorescent - LED</t>
  </si>
  <si>
    <t>GH18 - Toilets</t>
  </si>
  <si>
    <t>GH19 - Toilets</t>
  </si>
  <si>
    <t>GH17</t>
  </si>
  <si>
    <t>Dressing Room</t>
  </si>
  <si>
    <t>TV Room</t>
  </si>
  <si>
    <t>Boys Room1</t>
  </si>
  <si>
    <t>Boys Room2</t>
  </si>
  <si>
    <t>GH24</t>
  </si>
  <si>
    <t>GH23</t>
  </si>
  <si>
    <t>GH22</t>
  </si>
  <si>
    <t>GH21</t>
  </si>
  <si>
    <t>GH20</t>
  </si>
  <si>
    <t>GH15</t>
  </si>
  <si>
    <t>GH14</t>
  </si>
  <si>
    <t>GH13</t>
  </si>
  <si>
    <t>GH12</t>
  </si>
  <si>
    <t>GH11</t>
  </si>
  <si>
    <t>GH7</t>
  </si>
  <si>
    <t>GH6</t>
  </si>
  <si>
    <t>GH5</t>
  </si>
  <si>
    <t>GH4</t>
  </si>
  <si>
    <t>GH3</t>
  </si>
  <si>
    <t>GH2</t>
  </si>
  <si>
    <t>GH1</t>
  </si>
  <si>
    <t>Dining Hall</t>
  </si>
  <si>
    <t>Ladies Toilet</t>
  </si>
  <si>
    <t>Gents Toilet</t>
  </si>
  <si>
    <t>Paraplegic Toilet</t>
  </si>
  <si>
    <t>Dining Hall 1</t>
  </si>
  <si>
    <t>Dining Hall 2</t>
  </si>
  <si>
    <t>Dining Hall 3</t>
  </si>
  <si>
    <t>Pendant</t>
  </si>
  <si>
    <t>Tuckshop</t>
  </si>
  <si>
    <t>Cleaning Store</t>
  </si>
  <si>
    <t>Store 1</t>
  </si>
  <si>
    <t>Store 2</t>
  </si>
  <si>
    <t>Store 3</t>
  </si>
  <si>
    <t>Changing Room</t>
  </si>
  <si>
    <t>Block C</t>
  </si>
  <si>
    <t>C1</t>
  </si>
  <si>
    <t>C2</t>
  </si>
  <si>
    <t>C3</t>
  </si>
  <si>
    <t>Block D</t>
  </si>
  <si>
    <t>D1</t>
  </si>
  <si>
    <t>D2</t>
  </si>
  <si>
    <t>D3</t>
  </si>
  <si>
    <t>Block E</t>
  </si>
  <si>
    <t>E1</t>
  </si>
  <si>
    <t>E2</t>
  </si>
  <si>
    <t>E3</t>
  </si>
  <si>
    <t>E4</t>
  </si>
  <si>
    <t>Therapy House</t>
  </si>
  <si>
    <t>All</t>
  </si>
  <si>
    <t>Block F - Hall</t>
  </si>
  <si>
    <t>F2</t>
  </si>
  <si>
    <t>Admin Brain</t>
  </si>
  <si>
    <t>Passage Upstairs</t>
  </si>
  <si>
    <t>Stores Upstairs</t>
  </si>
  <si>
    <t>Stores Downstairs</t>
  </si>
  <si>
    <t>Hall</t>
  </si>
  <si>
    <t>Incandescent</t>
  </si>
  <si>
    <t>Reflector Lamps</t>
  </si>
  <si>
    <t>Behind Stage</t>
  </si>
  <si>
    <t>Under Stage</t>
  </si>
  <si>
    <t>Admin / Computer</t>
  </si>
  <si>
    <t>Finance</t>
  </si>
  <si>
    <t>LTSM Store</t>
  </si>
  <si>
    <t>Office</t>
  </si>
  <si>
    <t>Staffroom</t>
  </si>
  <si>
    <t>Principal's Office</t>
  </si>
  <si>
    <t>Outside</t>
  </si>
  <si>
    <t>Metal Halide</t>
  </si>
  <si>
    <t>Wall Mount</t>
  </si>
  <si>
    <t>Mercury Vapour</t>
  </si>
  <si>
    <t>Garage</t>
  </si>
  <si>
    <t>Bulkhead / Bowl Fitting (1 Lamp)</t>
  </si>
  <si>
    <t>Bulkhead / Bowl Fitting (2 Lamp)</t>
  </si>
  <si>
    <t>Downlight CFL</t>
  </si>
  <si>
    <t>Floodlight CFL</t>
  </si>
  <si>
    <t>Lamps</t>
  </si>
  <si>
    <t>Downlight Halogen</t>
  </si>
  <si>
    <t>Floodlight Halogen</t>
  </si>
  <si>
    <t>High Bay Incandescent</t>
  </si>
  <si>
    <t>Floodlight Mercury Vapour</t>
  </si>
  <si>
    <t>Floodlight Metal Halide</t>
  </si>
  <si>
    <t>Downlight Reflector Lamps</t>
  </si>
  <si>
    <t>Open Channel / Deco</t>
  </si>
  <si>
    <t>Open Channel / Deco LED 1 Lamp</t>
  </si>
  <si>
    <t>Open Channel / Deco LED 2 Lamp</t>
  </si>
  <si>
    <t>Titan Bulkhead 21W</t>
  </si>
  <si>
    <t>DLV-R 6" 17W</t>
  </si>
  <si>
    <t>DLV GU10 6W Splash</t>
  </si>
  <si>
    <t>DLV-R 8" 49W</t>
  </si>
  <si>
    <t>O-Bay 200W</t>
  </si>
  <si>
    <t>Contingency for Extra Lighting in certain areas</t>
  </si>
  <si>
    <t>Contingency for Emergency Fittings</t>
  </si>
  <si>
    <t>E-Batten 32W / Marea</t>
  </si>
  <si>
    <t>Site:</t>
  </si>
  <si>
    <t>DLV-R 6"17W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</si>
</sst>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0_);_(* \(#,##0\);_(* &quot;-&quot;_);_(@_)"/>
    <numFmt numFmtId="165" formatCode="_(* #,##0.00_);_(* \(#,##0.00\);_(* &quot;-&quot;??_);_(@_)"/>
    <numFmt numFmtId="166" formatCode="_ &quot;R&quot;\ * #,##0.00_ ;_ &quot;R&quot;\ * \-#,##0.00_ ;_ &quot;R&quot;\ * &quot;-&quot;??_ ;_ @_ "/>
    <numFmt numFmtId="167" formatCode="_ * #,##0.00_ ;_ * \-#,##0.00_ ;_ * &quot;-&quot;??_ ;_ @_ "/>
    <numFmt numFmtId="168" formatCode="&quot;R&quot;\ #,##0.00"/>
    <numFmt numFmtId="169" formatCode="_ * #,##0_ ;_ * \-#,##0_ ;_ * &quot;-&quot;??_ ;_ @_ "/>
    <numFmt numFmtId="170" formatCode="0.0"/>
    <numFmt numFmtId="171" formatCode="&quot;R&quot;\ #,##0"/>
    <numFmt numFmtId="172" formatCode="_ &quot;R&quot;\ * #,##0_ ;_ &quot;R&quot;\ * \-#,##0_ ;_ &quot;R&quot;\ * &quot;-&quot;??_ ;_ @_ "/>
    <numFmt numFmtId="173" formatCode="_ [$R-1C09]\ * #,##0.00_ ;_ [$R-1C09]\ * \-#,##0.00_ ;_ [$R-1C09]\ * &quot;-&quot;??_ ;_ @_ "/>
    <numFmt numFmtId="174" formatCode="[$R-1C09]\ #,##0.00"/>
    <numFmt numFmtId="175" formatCode="\(000\)\ 000\-0000"/>
    <numFmt numFmtId="176" formatCode="[$R-1C09]\ #,##0.00;[Red][$R-1C09]\ #,##0.00"/>
    <numFmt numFmtId="177" formatCode="[$-1C09]dd\ mmmm\ yyyy;@"/>
    <numFmt numFmtId="178" formatCode="[$R-1C09]\ #,##0"/>
    <numFmt numFmtId="179" formatCode="[$R-1C09]\ #,##0.0"/>
    <numFmt numFmtId="180" formatCode="######\ ####\ ##\ #"/>
    <numFmt numFmtId="181" formatCode="[$R-1C09]#,##0.00"/>
    <numFmt numFmtId="182" formatCode="_ [$R-1C09]\ * #,##0_ ;_ [$R-1C09]\ * \-#,##0_ ;_ [$R-1C09]\ * &quot;-&quot;??_ ;_ @_ "/>
    <numFmt numFmtId="183" formatCode="[$R-1C09]\ #,##0.00;[$R-1C09]\ \-#,##0.00"/>
    <numFmt numFmtId="184" formatCode="&quot;$&quot;#,##0.00"/>
    <numFmt numFmtId="185" formatCode="&quot;R&quot;#,##0.00"/>
  </numFmts>
  <fonts count="46">
    <font>
      <sz val="11"/>
      <color theme="1"/>
      <name val="Calibri"/>
      <family val="2"/>
      <scheme val="minor"/>
    </font>
    <font>
      <sz val="11"/>
      <name val="GE Inspira"/>
      <family val="2"/>
    </font>
    <font>
      <b/>
      <sz val="11"/>
      <name val="GE Inspira"/>
      <family val="2"/>
    </font>
    <font>
      <sz val="11"/>
      <color theme="1"/>
      <name val="Calibri"/>
      <family val="2"/>
      <scheme val="minor"/>
    </font>
    <font>
      <sz val="11"/>
      <color theme="1"/>
      <name val="GE Inspira"/>
      <family val="2"/>
    </font>
    <font>
      <b/>
      <sz val="11"/>
      <color theme="0"/>
      <name val="GE Inspira"/>
      <family val="2"/>
    </font>
    <font>
      <b/>
      <sz val="11"/>
      <color theme="1"/>
      <name val="GE Inspira"/>
      <family val="2"/>
    </font>
    <font>
      <b/>
      <sz val="11"/>
      <color theme="0"/>
      <name val="Calibri"/>
      <family val="2"/>
      <scheme val="minor"/>
    </font>
    <font>
      <sz val="10"/>
      <color theme="1"/>
      <name val="Calibri"/>
      <family val="2"/>
      <scheme val="minor"/>
    </font>
    <font>
      <b/>
      <sz val="10"/>
      <color theme="1"/>
      <name val="Calibri"/>
      <family val="2"/>
      <scheme val="minor"/>
    </font>
    <font>
      <b/>
      <sz val="10"/>
      <name val="Calibri"/>
      <family val="2"/>
      <scheme val="minor"/>
    </font>
    <font>
      <sz val="10"/>
      <name val="Calibri"/>
      <family val="2"/>
      <scheme val="minor"/>
    </font>
    <font>
      <sz val="8"/>
      <color theme="1"/>
      <name val="Calibri"/>
      <family val="2"/>
      <scheme val="minor"/>
    </font>
    <font>
      <sz val="9"/>
      <color theme="1"/>
      <name val="Calibri"/>
      <family val="2"/>
      <scheme val="minor"/>
    </font>
    <font>
      <b/>
      <sz val="9"/>
      <color theme="1"/>
      <name val="Calibri"/>
      <family val="2"/>
      <scheme val="minor"/>
    </font>
    <font>
      <b/>
      <sz val="14"/>
      <color theme="1"/>
      <name val="Calibri"/>
      <family val="2"/>
      <scheme val="minor"/>
    </font>
    <font>
      <b/>
      <sz val="24"/>
      <color rgb="FFFF0000"/>
      <name val="Calibri"/>
      <family val="2"/>
      <scheme val="minor"/>
    </font>
    <font>
      <b/>
      <sz val="11"/>
      <color theme="1"/>
      <name val="Calibri"/>
      <family val="2"/>
      <scheme val="minor"/>
    </font>
    <font>
      <b/>
      <sz val="11"/>
      <color rgb="FFFF0000"/>
      <name val="Calibri"/>
      <family val="2"/>
      <scheme val="minor"/>
    </font>
    <font>
      <b/>
      <sz val="12"/>
      <color theme="1"/>
      <name val="Calibri"/>
      <family val="2"/>
      <scheme val="minor"/>
    </font>
    <font>
      <sz val="10"/>
      <name val="Arial"/>
      <family val="2"/>
    </font>
    <font>
      <sz val="10"/>
      <name val="Tw Cen MT Condensed"/>
      <family val="2"/>
    </font>
    <font>
      <b/>
      <sz val="10"/>
      <name val="Tw Cen MT Condensed"/>
      <family val="2"/>
    </font>
    <font>
      <b/>
      <sz val="5"/>
      <name val="Tw Cen MT Condensed"/>
      <family val="2"/>
    </font>
    <font>
      <b/>
      <sz val="12"/>
      <name val="Tw Cen MT Condensed"/>
      <family val="2"/>
    </font>
    <font>
      <b/>
      <sz val="14"/>
      <name val="Tw Cen MT Condensed"/>
      <family val="2"/>
    </font>
    <font>
      <sz val="14"/>
      <name val="Tw Cen MT Condensed"/>
      <family val="2"/>
    </font>
    <font>
      <b/>
      <i/>
      <sz val="12"/>
      <name val="Tw Cen MT Condensed"/>
      <family val="2"/>
    </font>
    <font>
      <b/>
      <i/>
      <sz val="10"/>
      <name val="Tw Cen MT Condensed"/>
      <family val="2"/>
    </font>
    <font>
      <b/>
      <i/>
      <sz val="8"/>
      <name val="Tw Cen MT Condensed"/>
      <family val="2"/>
    </font>
    <font>
      <i/>
      <sz val="10"/>
      <name val="Tw Cen MT Condensed"/>
      <family val="2"/>
    </font>
    <font>
      <u/>
      <sz val="10"/>
      <color indexed="12"/>
      <name val="Arial"/>
      <family val="2"/>
    </font>
    <font>
      <u/>
      <sz val="10"/>
      <color indexed="12"/>
      <name val="Tw Cen MT Condensed"/>
      <family val="2"/>
    </font>
    <font>
      <sz val="11"/>
      <color theme="1"/>
      <name val="GE Inspira"/>
    </font>
    <font>
      <sz val="11"/>
      <color theme="1"/>
      <name val="Calibri"/>
      <family val="2"/>
    </font>
    <font>
      <b/>
      <sz val="11"/>
      <color theme="1"/>
      <name val="GE Inspira"/>
    </font>
    <font>
      <b/>
      <sz val="10"/>
      <color theme="0"/>
      <name val="GE Inspira"/>
      <family val="2"/>
    </font>
    <font>
      <sz val="10"/>
      <name val="GE Inspira"/>
      <family val="2"/>
    </font>
    <font>
      <b/>
      <sz val="10"/>
      <name val="GE Inspira"/>
      <family val="2"/>
    </font>
    <font>
      <sz val="11"/>
      <name val="GE Inspira"/>
    </font>
    <font>
      <b/>
      <sz val="11"/>
      <color theme="0"/>
      <name val="GE Inspira"/>
    </font>
    <font>
      <sz val="11"/>
      <name val="Calibri"/>
      <family val="2"/>
      <scheme val="minor"/>
    </font>
    <font>
      <b/>
      <sz val="11"/>
      <name val="Calibri"/>
      <family val="2"/>
      <scheme val="minor"/>
    </font>
    <font>
      <sz val="8"/>
      <name val="Calibri"/>
      <family val="2"/>
      <scheme val="minor"/>
    </font>
    <font>
      <b/>
      <sz val="22"/>
      <color theme="1"/>
      <name val="Calibri"/>
      <family val="2"/>
      <scheme val="minor"/>
    </font>
    <font>
      <b/>
      <sz val="16"/>
      <color theme="1"/>
      <name val="Calibri"/>
      <family val="2"/>
      <scheme val="minor"/>
    </font>
  </fonts>
  <fills count="22">
    <fill>
      <patternFill patternType="none"/>
    </fill>
    <fill>
      <patternFill patternType="gray125"/>
    </fill>
    <fill>
      <patternFill patternType="solid">
        <fgColor rgb="FF92D050"/>
        <bgColor indexed="64"/>
      </patternFill>
    </fill>
    <fill>
      <patternFill patternType="solid">
        <fgColor theme="3"/>
        <bgColor indexed="64"/>
      </patternFill>
    </fill>
    <fill>
      <patternFill patternType="solid">
        <fgColor theme="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1" tint="0.499984740745262"/>
        <bgColor indexed="64"/>
      </patternFill>
    </fill>
    <fill>
      <patternFill patternType="solid">
        <fgColor rgb="FF9DD56E"/>
        <bgColor indexed="64"/>
      </patternFill>
    </fill>
    <fill>
      <patternFill patternType="solid">
        <fgColor theme="2" tint="-0.24994659260841701"/>
        <bgColor indexed="64"/>
      </patternFill>
    </fill>
    <fill>
      <patternFill patternType="solid">
        <fgColor rgb="FF0070C0"/>
        <bgColor indexed="64"/>
      </patternFill>
    </fill>
    <fill>
      <patternFill patternType="solid">
        <fgColor theme="3" tint="0.79998168889431442"/>
        <bgColor indexed="64"/>
      </patternFill>
    </fill>
    <fill>
      <patternFill patternType="solid">
        <fgColor theme="4"/>
        <bgColor indexed="64"/>
      </patternFill>
    </fill>
    <fill>
      <patternFill patternType="solid">
        <fgColor theme="5" tint="0.59999389629810485"/>
        <bgColor indexed="64"/>
      </patternFill>
    </fill>
    <fill>
      <patternFill patternType="solid">
        <fgColor theme="5"/>
        <bgColor indexed="64"/>
      </patternFill>
    </fill>
    <fill>
      <patternFill patternType="solid">
        <fgColor theme="4" tint="0.39997558519241921"/>
        <bgColor indexed="64"/>
      </patternFill>
    </fill>
    <fill>
      <patternFill patternType="solid">
        <fgColor theme="6" tint="-0.249977111117893"/>
        <bgColor indexed="64"/>
      </patternFill>
    </fill>
    <fill>
      <patternFill patternType="solid">
        <fgColor theme="0" tint="-0.34998626667073579"/>
        <bgColor indexed="64"/>
      </patternFill>
    </fill>
  </fills>
  <borders count="5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dotted">
        <color auto="1"/>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s>
  <cellStyleXfs count="6">
    <xf numFmtId="0" fontId="0" fillId="0" borderId="0"/>
    <xf numFmtId="167" fontId="3" fillId="0" borderId="0" applyFont="0" applyFill="0" applyBorder="0" applyAlignment="0" applyProtection="0"/>
    <xf numFmtId="0" fontId="20" fillId="0" borderId="0"/>
    <xf numFmtId="0" fontId="31" fillId="0" borderId="0" applyNumberFormat="0" applyFill="0" applyBorder="0" applyAlignment="0" applyProtection="0">
      <alignment vertical="top"/>
      <protection locked="0"/>
    </xf>
    <xf numFmtId="167" fontId="20" fillId="0" borderId="0" applyFont="0" applyFill="0" applyBorder="0" applyAlignment="0" applyProtection="0"/>
    <xf numFmtId="0" fontId="3" fillId="0" borderId="0"/>
  </cellStyleXfs>
  <cellXfs count="567">
    <xf numFmtId="0" fontId="0" fillId="0" borderId="0" xfId="0"/>
    <xf numFmtId="0" fontId="4" fillId="0" borderId="0" xfId="0" applyFont="1"/>
    <xf numFmtId="0" fontId="4" fillId="0" borderId="0" xfId="0" applyFont="1" applyAlignment="1">
      <alignment horizontal="left" vertical="top" wrapText="1"/>
    </xf>
    <xf numFmtId="0" fontId="4" fillId="0" borderId="0" xfId="0" applyFont="1" applyAlignment="1">
      <alignment horizontal="left" vertical="top"/>
    </xf>
    <xf numFmtId="0" fontId="0" fillId="0" borderId="5" xfId="0" applyBorder="1"/>
    <xf numFmtId="166" fontId="0" fillId="0" borderId="5" xfId="0" applyNumberFormat="1" applyBorder="1"/>
    <xf numFmtId="168" fontId="0" fillId="0" borderId="5" xfId="0" applyNumberFormat="1" applyBorder="1"/>
    <xf numFmtId="0" fontId="0" fillId="2" borderId="10" xfId="0" applyFill="1" applyBorder="1"/>
    <xf numFmtId="2" fontId="7" fillId="3" borderId="11" xfId="0" applyNumberFormat="1" applyFont="1" applyFill="1" applyBorder="1" applyAlignment="1">
      <alignment horizontal="right" wrapText="1"/>
    </xf>
    <xf numFmtId="168" fontId="7" fillId="3" borderId="11" xfId="0" applyNumberFormat="1" applyFont="1" applyFill="1" applyBorder="1" applyAlignment="1">
      <alignment horizontal="right" wrapText="1"/>
    </xf>
    <xf numFmtId="0" fontId="7" fillId="3" borderId="12" xfId="0" applyFont="1" applyFill="1" applyBorder="1" applyAlignment="1">
      <alignment horizontal="right" wrapText="1"/>
    </xf>
    <xf numFmtId="0" fontId="0" fillId="2" borderId="4" xfId="0" applyFill="1" applyBorder="1"/>
    <xf numFmtId="166" fontId="0" fillId="0" borderId="6" xfId="0" applyNumberFormat="1" applyBorder="1"/>
    <xf numFmtId="0" fontId="0" fillId="0" borderId="6" xfId="0" applyBorder="1"/>
    <xf numFmtId="1" fontId="0" fillId="0" borderId="5" xfId="0" applyNumberFormat="1" applyBorder="1"/>
    <xf numFmtId="0" fontId="0" fillId="2" borderId="5" xfId="0" applyFill="1" applyBorder="1"/>
    <xf numFmtId="0" fontId="7" fillId="3" borderId="5" xfId="0" applyFont="1" applyFill="1" applyBorder="1"/>
    <xf numFmtId="171" fontId="0" fillId="0" borderId="5" xfId="0" applyNumberFormat="1" applyBorder="1"/>
    <xf numFmtId="172" fontId="0" fillId="0" borderId="5" xfId="0" applyNumberFormat="1" applyBorder="1"/>
    <xf numFmtId="168" fontId="0" fillId="0" borderId="0" xfId="0" applyNumberFormat="1"/>
    <xf numFmtId="0" fontId="5" fillId="4" borderId="5" xfId="0" applyFont="1" applyFill="1" applyBorder="1" applyAlignment="1">
      <alignment horizontal="left" vertical="top" wrapText="1"/>
    </xf>
    <xf numFmtId="169" fontId="4" fillId="0" borderId="0" xfId="1" applyNumberFormat="1" applyFont="1" applyAlignment="1">
      <alignment horizontal="left" vertical="top"/>
    </xf>
    <xf numFmtId="169" fontId="5" fillId="4" borderId="5" xfId="1" applyNumberFormat="1" applyFont="1" applyFill="1" applyBorder="1" applyAlignment="1">
      <alignment horizontal="left" vertical="top"/>
    </xf>
    <xf numFmtId="0" fontId="4" fillId="8" borderId="5" xfId="0" applyFont="1" applyFill="1" applyBorder="1" applyAlignment="1">
      <alignment horizontal="left" vertical="top" wrapText="1"/>
    </xf>
    <xf numFmtId="169" fontId="4" fillId="8" borderId="5" xfId="1" applyNumberFormat="1" applyFont="1" applyFill="1" applyBorder="1" applyAlignment="1">
      <alignment horizontal="left" vertical="top"/>
    </xf>
    <xf numFmtId="173" fontId="5" fillId="4" borderId="5" xfId="1" applyNumberFormat="1" applyFont="1" applyFill="1" applyBorder="1" applyAlignment="1">
      <alignment horizontal="left" vertical="top"/>
    </xf>
    <xf numFmtId="0" fontId="1" fillId="0" borderId="0" xfId="0" applyFont="1"/>
    <xf numFmtId="0" fontId="2" fillId="4" borderId="5" xfId="0" applyFont="1" applyFill="1" applyBorder="1" applyAlignment="1">
      <alignment horizontal="left" vertical="top" wrapText="1"/>
    </xf>
    <xf numFmtId="0" fontId="0" fillId="0" borderId="0" xfId="0" applyProtection="1">
      <protection hidden="1"/>
    </xf>
    <xf numFmtId="0" fontId="0" fillId="10" borderId="1" xfId="0" applyFill="1" applyBorder="1" applyProtection="1">
      <protection hidden="1"/>
    </xf>
    <xf numFmtId="0" fontId="0" fillId="10" borderId="2" xfId="0" applyFill="1" applyBorder="1" applyProtection="1">
      <protection hidden="1"/>
    </xf>
    <xf numFmtId="0" fontId="0" fillId="10" borderId="3" xfId="0" applyFill="1" applyBorder="1" applyProtection="1">
      <protection hidden="1"/>
    </xf>
    <xf numFmtId="0" fontId="13" fillId="0" borderId="0" xfId="0" applyFont="1" applyAlignment="1" applyProtection="1">
      <alignment vertical="top" wrapText="1"/>
      <protection hidden="1"/>
    </xf>
    <xf numFmtId="0" fontId="0" fillId="10" borderId="18" xfId="0" applyFill="1" applyBorder="1" applyProtection="1">
      <protection hidden="1"/>
    </xf>
    <xf numFmtId="0" fontId="0" fillId="10" borderId="0" xfId="0" applyFill="1" applyProtection="1">
      <protection hidden="1"/>
    </xf>
    <xf numFmtId="0" fontId="0" fillId="10" borderId="19" xfId="0" applyFill="1" applyBorder="1" applyProtection="1">
      <protection hidden="1"/>
    </xf>
    <xf numFmtId="0" fontId="12" fillId="0" borderId="0" xfId="0" applyFont="1" applyProtection="1">
      <protection hidden="1"/>
    </xf>
    <xf numFmtId="0" fontId="9" fillId="10" borderId="0" xfId="0" applyFont="1" applyFill="1" applyProtection="1">
      <protection hidden="1"/>
    </xf>
    <xf numFmtId="0" fontId="14" fillId="10" borderId="0" xfId="0" applyFont="1" applyFill="1" applyAlignment="1" applyProtection="1">
      <alignment vertical="center"/>
      <protection hidden="1"/>
    </xf>
    <xf numFmtId="0" fontId="0" fillId="10" borderId="20" xfId="0" applyFill="1" applyBorder="1" applyProtection="1">
      <protection hidden="1"/>
    </xf>
    <xf numFmtId="0" fontId="0" fillId="10" borderId="21" xfId="0" applyFill="1" applyBorder="1" applyProtection="1">
      <protection hidden="1"/>
    </xf>
    <xf numFmtId="0" fontId="0" fillId="10" borderId="22" xfId="0" applyFill="1" applyBorder="1" applyProtection="1">
      <protection hidden="1"/>
    </xf>
    <xf numFmtId="0" fontId="8" fillId="0" borderId="0" xfId="0" applyFont="1" applyAlignment="1" applyProtection="1">
      <alignment vertical="top" wrapText="1"/>
      <protection hidden="1"/>
    </xf>
    <xf numFmtId="0" fontId="0" fillId="7" borderId="0" xfId="0" applyFill="1" applyProtection="1">
      <protection hidden="1"/>
    </xf>
    <xf numFmtId="0" fontId="0" fillId="7" borderId="0" xfId="0" applyFill="1" applyAlignment="1" applyProtection="1">
      <alignment vertical="top"/>
      <protection hidden="1"/>
    </xf>
    <xf numFmtId="0" fontId="0" fillId="0" borderId="0" xfId="0" applyAlignment="1" applyProtection="1">
      <alignment vertical="top"/>
      <protection hidden="1"/>
    </xf>
    <xf numFmtId="177" fontId="12" fillId="7" borderId="0" xfId="0" applyNumberFormat="1" applyFont="1" applyFill="1" applyAlignment="1" applyProtection="1">
      <alignment vertical="top"/>
      <protection hidden="1"/>
    </xf>
    <xf numFmtId="0" fontId="0" fillId="7" borderId="0" xfId="0" applyFill="1" applyAlignment="1" applyProtection="1">
      <alignment horizontal="center" vertical="top"/>
      <protection hidden="1"/>
    </xf>
    <xf numFmtId="0" fontId="13" fillId="10" borderId="0" xfId="0" applyFont="1" applyFill="1" applyAlignment="1" applyProtection="1">
      <alignment horizontal="center" vertical="top" wrapText="1"/>
      <protection hidden="1"/>
    </xf>
    <xf numFmtId="0" fontId="13" fillId="10" borderId="0" xfId="0" applyFont="1" applyFill="1" applyAlignment="1" applyProtection="1">
      <alignment vertical="top" wrapText="1"/>
      <protection hidden="1"/>
    </xf>
    <xf numFmtId="0" fontId="0" fillId="10" borderId="0" xfId="0" applyFill="1" applyAlignment="1" applyProtection="1">
      <alignment vertical="top"/>
      <protection hidden="1"/>
    </xf>
    <xf numFmtId="0" fontId="21" fillId="7" borderId="0" xfId="2" applyFont="1" applyFill="1" applyAlignment="1" applyProtection="1">
      <alignment vertical="center" wrapText="1"/>
      <protection hidden="1"/>
    </xf>
    <xf numFmtId="0" fontId="22" fillId="7" borderId="0" xfId="2" applyFont="1" applyFill="1" applyAlignment="1" applyProtection="1">
      <alignment vertical="center"/>
      <protection hidden="1"/>
    </xf>
    <xf numFmtId="0" fontId="22" fillId="10" borderId="0" xfId="2" applyFont="1" applyFill="1" applyAlignment="1" applyProtection="1">
      <alignment vertical="center"/>
      <protection hidden="1"/>
    </xf>
    <xf numFmtId="0" fontId="0" fillId="10" borderId="0" xfId="0" applyFill="1"/>
    <xf numFmtId="0" fontId="0" fillId="7" borderId="0" xfId="0" applyFill="1"/>
    <xf numFmtId="0" fontId="22" fillId="0" borderId="0" xfId="2" applyFont="1" applyAlignment="1" applyProtection="1">
      <alignment horizontal="left" vertical="center"/>
      <protection hidden="1"/>
    </xf>
    <xf numFmtId="0" fontId="23" fillId="10" borderId="1" xfId="2" applyFont="1" applyFill="1" applyBorder="1" applyAlignment="1" applyProtection="1">
      <alignment horizontal="left" vertical="center"/>
      <protection hidden="1"/>
    </xf>
    <xf numFmtId="0" fontId="23" fillId="10" borderId="3" xfId="2" applyFont="1" applyFill="1" applyBorder="1" applyAlignment="1" applyProtection="1">
      <alignment horizontal="left" vertical="center"/>
      <protection hidden="1"/>
    </xf>
    <xf numFmtId="0" fontId="22" fillId="10" borderId="18" xfId="2" applyFont="1" applyFill="1" applyBorder="1" applyAlignment="1" applyProtection="1">
      <alignment horizontal="left" vertical="center"/>
      <protection hidden="1"/>
    </xf>
    <xf numFmtId="0" fontId="22" fillId="10" borderId="19" xfId="2" applyFont="1" applyFill="1" applyBorder="1" applyAlignment="1" applyProtection="1">
      <alignment horizontal="left" vertical="center"/>
      <protection hidden="1"/>
    </xf>
    <xf numFmtId="0" fontId="23" fillId="10" borderId="18" xfId="2" applyFont="1" applyFill="1" applyBorder="1" applyAlignment="1" applyProtection="1">
      <alignment horizontal="left" vertical="center"/>
      <protection hidden="1"/>
    </xf>
    <xf numFmtId="0" fontId="23" fillId="10" borderId="19" xfId="2" applyFont="1" applyFill="1" applyBorder="1" applyAlignment="1" applyProtection="1">
      <alignment horizontal="left" vertical="center"/>
      <protection hidden="1"/>
    </xf>
    <xf numFmtId="0" fontId="22" fillId="13" borderId="18" xfId="2" applyFont="1" applyFill="1" applyBorder="1" applyAlignment="1" applyProtection="1">
      <alignment horizontal="left" vertical="center"/>
      <protection hidden="1"/>
    </xf>
    <xf numFmtId="0" fontId="22" fillId="10" borderId="19" xfId="2" applyFont="1" applyFill="1" applyBorder="1" applyAlignment="1" applyProtection="1">
      <alignment vertical="center"/>
      <protection hidden="1"/>
    </xf>
    <xf numFmtId="0" fontId="22" fillId="10" borderId="18" xfId="2" applyFont="1" applyFill="1" applyBorder="1" applyAlignment="1" applyProtection="1">
      <alignment horizontal="center" vertical="center"/>
      <protection hidden="1"/>
    </xf>
    <xf numFmtId="0" fontId="22" fillId="10" borderId="20" xfId="2" applyFont="1" applyFill="1" applyBorder="1" applyAlignment="1" applyProtection="1">
      <alignment horizontal="left" vertical="center"/>
      <protection hidden="1"/>
    </xf>
    <xf numFmtId="0" fontId="22" fillId="10" borderId="21" xfId="2" applyFont="1" applyFill="1" applyBorder="1" applyAlignment="1" applyProtection="1">
      <alignment horizontal="left" vertical="center"/>
      <protection hidden="1"/>
    </xf>
    <xf numFmtId="0" fontId="22" fillId="10" borderId="22" xfId="2" applyFont="1" applyFill="1" applyBorder="1" applyAlignment="1" applyProtection="1">
      <alignment horizontal="left" vertical="center"/>
      <protection hidden="1"/>
    </xf>
    <xf numFmtId="0" fontId="5" fillId="4" borderId="5" xfId="0" applyFont="1" applyFill="1" applyBorder="1" applyAlignment="1" applyProtection="1">
      <alignment horizontal="left" vertical="top" wrapText="1"/>
      <protection locked="0"/>
    </xf>
    <xf numFmtId="0" fontId="5" fillId="4" borderId="5" xfId="0" applyFont="1" applyFill="1" applyBorder="1" applyAlignment="1" applyProtection="1">
      <alignment horizontal="left" vertical="top"/>
      <protection locked="0"/>
    </xf>
    <xf numFmtId="0" fontId="2" fillId="4" borderId="5" xfId="0" applyFont="1" applyFill="1" applyBorder="1" applyAlignment="1" applyProtection="1">
      <alignment horizontal="left" vertical="top" wrapText="1"/>
      <protection locked="0"/>
    </xf>
    <xf numFmtId="0" fontId="2" fillId="4" borderId="5" xfId="0" applyFont="1" applyFill="1" applyBorder="1" applyAlignment="1" applyProtection="1">
      <alignment horizontal="left" vertical="top"/>
      <protection locked="0"/>
    </xf>
    <xf numFmtId="0" fontId="11" fillId="0" borderId="5" xfId="0" applyFont="1" applyBorder="1" applyAlignment="1">
      <alignment horizontal="left" vertical="top" wrapText="1"/>
    </xf>
    <xf numFmtId="0" fontId="2" fillId="8" borderId="5" xfId="0" applyFont="1" applyFill="1" applyBorder="1" applyAlignment="1" applyProtection="1">
      <alignment horizontal="left" vertical="top" wrapText="1"/>
      <protection locked="0"/>
    </xf>
    <xf numFmtId="0" fontId="33" fillId="0" borderId="0" xfId="0" applyFont="1" applyAlignment="1">
      <alignment vertical="top"/>
    </xf>
    <xf numFmtId="173" fontId="33" fillId="0" borderId="0" xfId="0" applyNumberFormat="1" applyFont="1" applyAlignment="1">
      <alignment vertical="top"/>
    </xf>
    <xf numFmtId="0" fontId="33" fillId="0" borderId="0" xfId="0" applyFont="1" applyAlignment="1">
      <alignment horizontal="right" vertical="top"/>
    </xf>
    <xf numFmtId="0" fontId="33" fillId="0" borderId="0" xfId="0" applyFont="1" applyAlignment="1">
      <alignment vertical="top" wrapText="1"/>
    </xf>
    <xf numFmtId="0" fontId="33" fillId="0" borderId="0" xfId="0" applyFont="1" applyAlignment="1">
      <alignment horizontal="left" vertical="top" wrapText="1"/>
    </xf>
    <xf numFmtId="0" fontId="35" fillId="0" borderId="0" xfId="0" applyFont="1" applyAlignment="1">
      <alignment horizontal="left" vertical="top"/>
    </xf>
    <xf numFmtId="0" fontId="33" fillId="0" borderId="0" xfId="0" applyFont="1" applyAlignment="1">
      <alignment horizontal="left" vertical="top"/>
    </xf>
    <xf numFmtId="0" fontId="33" fillId="0" borderId="30" xfId="0" applyFont="1" applyBorder="1" applyAlignment="1">
      <alignment horizontal="center" vertical="top"/>
    </xf>
    <xf numFmtId="0" fontId="33" fillId="0" borderId="41" xfId="0" applyFont="1" applyBorder="1" applyAlignment="1">
      <alignment vertical="top" wrapText="1"/>
    </xf>
    <xf numFmtId="0" fontId="36" fillId="14" borderId="5" xfId="0" applyFont="1" applyFill="1" applyBorder="1" applyAlignment="1">
      <alignment horizontal="left" vertical="top"/>
    </xf>
    <xf numFmtId="0" fontId="37" fillId="0" borderId="5" xfId="0" applyFont="1" applyBorder="1" applyAlignment="1">
      <alignment horizontal="left" vertical="top"/>
    </xf>
    <xf numFmtId="0" fontId="37" fillId="6" borderId="5" xfId="0" applyFont="1" applyFill="1" applyBorder="1" applyAlignment="1">
      <alignment horizontal="center" vertical="top" wrapText="1"/>
    </xf>
    <xf numFmtId="0" fontId="37" fillId="0" borderId="5" xfId="0" applyFont="1" applyBorder="1" applyAlignment="1">
      <alignment horizontal="left" vertical="top" wrapText="1"/>
    </xf>
    <xf numFmtId="173" fontId="1" fillId="0" borderId="5" xfId="1" applyNumberFormat="1" applyFont="1" applyBorder="1" applyAlignment="1" applyProtection="1">
      <alignment vertical="top"/>
      <protection hidden="1"/>
    </xf>
    <xf numFmtId="0" fontId="1" fillId="9" borderId="5" xfId="0" applyFont="1" applyFill="1" applyBorder="1"/>
    <xf numFmtId="0" fontId="38" fillId="9" borderId="5" xfId="0" applyFont="1" applyFill="1" applyBorder="1" applyAlignment="1">
      <alignment horizontal="left" vertical="top"/>
    </xf>
    <xf numFmtId="0" fontId="1" fillId="0" borderId="5" xfId="0" applyFont="1" applyBorder="1" applyAlignment="1">
      <alignment wrapText="1"/>
    </xf>
    <xf numFmtId="0" fontId="10" fillId="0" borderId="5" xfId="0" applyFont="1" applyBorder="1" applyAlignment="1">
      <alignment horizontal="left" vertical="top" wrapText="1"/>
    </xf>
    <xf numFmtId="0" fontId="37" fillId="6" borderId="5" xfId="0" applyFont="1" applyFill="1" applyBorder="1" applyAlignment="1">
      <alignment horizontal="center" wrapText="1"/>
    </xf>
    <xf numFmtId="181" fontId="39" fillId="7" borderId="5" xfId="1" applyNumberFormat="1" applyFont="1" applyFill="1" applyBorder="1" applyAlignment="1">
      <alignment horizontal="right" vertical="top"/>
    </xf>
    <xf numFmtId="0" fontId="4" fillId="7" borderId="5" xfId="0" applyFont="1" applyFill="1" applyBorder="1" applyAlignment="1">
      <alignment horizontal="center" vertical="center"/>
    </xf>
    <xf numFmtId="173" fontId="4" fillId="7" borderId="5" xfId="1" applyNumberFormat="1" applyFont="1" applyFill="1" applyBorder="1" applyAlignment="1">
      <alignment horizontal="left" vertical="top"/>
    </xf>
    <xf numFmtId="0" fontId="4" fillId="7" borderId="5" xfId="1" applyNumberFormat="1" applyFont="1" applyFill="1" applyBorder="1" applyAlignment="1">
      <alignment horizontal="center" vertical="center"/>
    </xf>
    <xf numFmtId="173" fontId="4" fillId="7" borderId="5" xfId="1" applyNumberFormat="1" applyFont="1" applyFill="1" applyBorder="1"/>
    <xf numFmtId="169" fontId="4" fillId="7" borderId="5" xfId="1" applyNumberFormat="1" applyFont="1" applyFill="1" applyBorder="1"/>
    <xf numFmtId="0" fontId="5" fillId="4" borderId="42" xfId="0" applyFont="1" applyFill="1" applyBorder="1" applyAlignment="1">
      <alignment horizontal="left" vertical="top" wrapText="1"/>
    </xf>
    <xf numFmtId="169" fontId="5" fillId="4" borderId="42" xfId="1" applyNumberFormat="1" applyFont="1" applyFill="1" applyBorder="1" applyAlignment="1">
      <alignment horizontal="left" vertical="top"/>
    </xf>
    <xf numFmtId="0" fontId="4" fillId="7" borderId="5" xfId="0" applyFont="1" applyFill="1" applyBorder="1" applyAlignment="1">
      <alignment vertical="center"/>
    </xf>
    <xf numFmtId="167" fontId="4" fillId="7" borderId="5" xfId="1" applyFont="1" applyFill="1" applyBorder="1"/>
    <xf numFmtId="1" fontId="0" fillId="0" borderId="0" xfId="0" applyNumberFormat="1"/>
    <xf numFmtId="0" fontId="4" fillId="7" borderId="10" xfId="0" applyFont="1" applyFill="1" applyBorder="1" applyAlignment="1">
      <alignment horizontal="left" vertical="top"/>
    </xf>
    <xf numFmtId="169" fontId="4" fillId="7" borderId="11" xfId="1" applyNumberFormat="1" applyFont="1" applyFill="1" applyBorder="1" applyAlignment="1">
      <alignment horizontal="center" vertical="center"/>
    </xf>
    <xf numFmtId="169" fontId="4" fillId="7" borderId="11" xfId="1" applyNumberFormat="1" applyFont="1" applyFill="1" applyBorder="1"/>
    <xf numFmtId="169" fontId="4" fillId="7" borderId="12" xfId="1" applyNumberFormat="1" applyFont="1" applyFill="1" applyBorder="1" applyAlignment="1">
      <alignment horizontal="left" vertical="top"/>
    </xf>
    <xf numFmtId="0" fontId="4" fillId="7" borderId="9" xfId="0" applyFont="1" applyFill="1" applyBorder="1" applyAlignment="1">
      <alignment horizontal="left" vertical="top"/>
    </xf>
    <xf numFmtId="169" fontId="4" fillId="7" borderId="7" xfId="1" applyNumberFormat="1" applyFont="1" applyFill="1" applyBorder="1" applyAlignment="1">
      <alignment horizontal="center" vertical="center"/>
    </xf>
    <xf numFmtId="169" fontId="4" fillId="7" borderId="7" xfId="1" applyNumberFormat="1" applyFont="1" applyFill="1" applyBorder="1"/>
    <xf numFmtId="169" fontId="4" fillId="7" borderId="8" xfId="1" applyNumberFormat="1" applyFont="1" applyFill="1" applyBorder="1" applyAlignment="1">
      <alignment horizontal="left" vertical="top"/>
    </xf>
    <xf numFmtId="169" fontId="4" fillId="7" borderId="5" xfId="1" applyNumberFormat="1" applyFont="1" applyFill="1" applyBorder="1" applyAlignment="1">
      <alignment horizontal="center" vertical="center"/>
    </xf>
    <xf numFmtId="0" fontId="4" fillId="7" borderId="4" xfId="0" applyFont="1" applyFill="1" applyBorder="1" applyAlignment="1">
      <alignment horizontal="left" vertical="top"/>
    </xf>
    <xf numFmtId="169" fontId="4" fillId="7" borderId="6" xfId="1" applyNumberFormat="1" applyFont="1" applyFill="1" applyBorder="1" applyAlignment="1">
      <alignment horizontal="left" vertical="top"/>
    </xf>
    <xf numFmtId="182" fontId="5" fillId="4" borderId="5" xfId="1" applyNumberFormat="1" applyFont="1" applyFill="1" applyBorder="1" applyAlignment="1">
      <alignment horizontal="left" vertical="top"/>
    </xf>
    <xf numFmtId="0" fontId="4" fillId="0" borderId="19" xfId="0" applyFont="1" applyBorder="1"/>
    <xf numFmtId="0" fontId="4" fillId="0" borderId="22" xfId="0" applyFont="1" applyBorder="1"/>
    <xf numFmtId="1" fontId="4" fillId="7" borderId="5" xfId="1" applyNumberFormat="1" applyFont="1" applyFill="1" applyBorder="1" applyAlignment="1">
      <alignment horizontal="center" vertical="center"/>
    </xf>
    <xf numFmtId="0" fontId="6" fillId="7" borderId="20" xfId="0" applyFont="1" applyFill="1" applyBorder="1" applyAlignment="1">
      <alignment vertical="center"/>
    </xf>
    <xf numFmtId="0" fontId="6" fillId="7" borderId="21" xfId="1" applyNumberFormat="1" applyFont="1" applyFill="1" applyBorder="1" applyAlignment="1">
      <alignment horizontal="center" vertical="center"/>
    </xf>
    <xf numFmtId="169" fontId="6" fillId="7" borderId="21" xfId="1" applyNumberFormat="1" applyFont="1" applyFill="1" applyBorder="1" applyAlignment="1">
      <alignment horizontal="right"/>
    </xf>
    <xf numFmtId="169" fontId="6" fillId="7" borderId="22" xfId="1" applyNumberFormat="1" applyFont="1" applyFill="1" applyBorder="1" applyAlignment="1">
      <alignment horizontal="left" vertical="top"/>
    </xf>
    <xf numFmtId="0" fontId="5" fillId="3" borderId="1" xfId="0" applyFont="1" applyFill="1" applyBorder="1" applyAlignment="1">
      <alignment horizontal="left" vertical="top"/>
    </xf>
    <xf numFmtId="0" fontId="5" fillId="3" borderId="2" xfId="0" applyFont="1" applyFill="1" applyBorder="1" applyAlignment="1">
      <alignment horizontal="center" vertical="top" wrapText="1"/>
    </xf>
    <xf numFmtId="169" fontId="5" fillId="3" borderId="2" xfId="1" applyNumberFormat="1" applyFont="1" applyFill="1" applyBorder="1" applyAlignment="1">
      <alignment horizontal="center" vertical="center"/>
    </xf>
    <xf numFmtId="169" fontId="5" fillId="3" borderId="3" xfId="1" applyNumberFormat="1" applyFont="1" applyFill="1" applyBorder="1" applyAlignment="1">
      <alignment horizontal="center" vertical="center"/>
    </xf>
    <xf numFmtId="0" fontId="4" fillId="7" borderId="0" xfId="0" applyFont="1" applyFill="1" applyAlignment="1">
      <alignment horizontal="left" vertical="top"/>
    </xf>
    <xf numFmtId="169" fontId="0" fillId="0" borderId="0" xfId="0" applyNumberFormat="1"/>
    <xf numFmtId="0" fontId="0" fillId="0" borderId="0" xfId="0" applyAlignment="1">
      <alignment horizontal="center"/>
    </xf>
    <xf numFmtId="0" fontId="2" fillId="8" borderId="10" xfId="0" applyFont="1" applyFill="1" applyBorder="1" applyAlignment="1" applyProtection="1">
      <alignment horizontal="right" vertical="top" wrapText="1"/>
      <protection locked="0"/>
    </xf>
    <xf numFmtId="0" fontId="4" fillId="8" borderId="11" xfId="0" applyFont="1" applyFill="1" applyBorder="1" applyAlignment="1">
      <alignment horizontal="left" vertical="top" wrapText="1"/>
    </xf>
    <xf numFmtId="169" fontId="4" fillId="8" borderId="11" xfId="1" applyNumberFormat="1" applyFont="1" applyFill="1" applyBorder="1" applyAlignment="1">
      <alignment horizontal="left" vertical="top"/>
    </xf>
    <xf numFmtId="169" fontId="4" fillId="8" borderId="12" xfId="1" applyNumberFormat="1" applyFont="1" applyFill="1" applyBorder="1" applyAlignment="1">
      <alignment horizontal="left" vertical="top"/>
    </xf>
    <xf numFmtId="0" fontId="5" fillId="4" borderId="43" xfId="0" applyFont="1" applyFill="1" applyBorder="1" applyAlignment="1" applyProtection="1">
      <alignment horizontal="left" vertical="top"/>
      <protection locked="0"/>
    </xf>
    <xf numFmtId="169" fontId="5" fillId="4" borderId="44" xfId="1" applyNumberFormat="1" applyFont="1" applyFill="1" applyBorder="1" applyAlignment="1">
      <alignment horizontal="left" vertical="top"/>
    </xf>
    <xf numFmtId="0" fontId="4" fillId="7" borderId="4" xfId="0" applyFont="1" applyFill="1" applyBorder="1" applyAlignment="1">
      <alignment vertical="center"/>
    </xf>
    <xf numFmtId="169" fontId="4" fillId="7" borderId="6" xfId="1" applyNumberFormat="1" applyFont="1" applyFill="1" applyBorder="1" applyAlignment="1">
      <alignment horizontal="right" vertical="top"/>
    </xf>
    <xf numFmtId="0" fontId="4" fillId="7" borderId="4" xfId="0" applyFont="1" applyFill="1" applyBorder="1" applyAlignment="1">
      <alignment horizontal="left"/>
    </xf>
    <xf numFmtId="173" fontId="4" fillId="7" borderId="5" xfId="1" applyNumberFormat="1" applyFont="1" applyFill="1" applyBorder="1" applyAlignment="1">
      <alignment horizontal="left"/>
    </xf>
    <xf numFmtId="169" fontId="4" fillId="7" borderId="6" xfId="1" applyNumberFormat="1" applyFont="1" applyFill="1" applyBorder="1" applyAlignment="1">
      <alignment horizontal="left"/>
    </xf>
    <xf numFmtId="0" fontId="37" fillId="0" borderId="5" xfId="0" applyFont="1" applyBorder="1" applyAlignment="1">
      <alignment horizontal="center" wrapText="1"/>
    </xf>
    <xf numFmtId="169" fontId="4" fillId="7" borderId="5" xfId="1" applyNumberFormat="1" applyFont="1" applyFill="1" applyBorder="1" applyAlignment="1">
      <alignment horizontal="right" vertical="top"/>
    </xf>
    <xf numFmtId="0" fontId="4" fillId="7" borderId="5" xfId="0" applyFont="1" applyFill="1" applyBorder="1" applyAlignment="1">
      <alignment horizontal="left" vertical="top"/>
    </xf>
    <xf numFmtId="169" fontId="4" fillId="7" borderId="5" xfId="1" applyNumberFormat="1" applyFont="1" applyFill="1" applyBorder="1" applyAlignment="1">
      <alignment horizontal="left" vertical="top"/>
    </xf>
    <xf numFmtId="0" fontId="7" fillId="3" borderId="5" xfId="0" applyFont="1" applyFill="1" applyBorder="1" applyAlignment="1">
      <alignment vertical="center"/>
    </xf>
    <xf numFmtId="0" fontId="7" fillId="3" borderId="5" xfId="0" applyFont="1" applyFill="1" applyBorder="1" applyAlignment="1">
      <alignment horizontal="center" vertical="center"/>
    </xf>
    <xf numFmtId="0" fontId="4" fillId="7" borderId="23" xfId="0" applyFont="1" applyFill="1" applyBorder="1" applyAlignment="1">
      <alignment horizontal="center" vertical="center"/>
    </xf>
    <xf numFmtId="0" fontId="5" fillId="3" borderId="5" xfId="0" applyFont="1" applyFill="1" applyBorder="1" applyAlignment="1">
      <alignment horizontal="center" vertical="top" wrapText="1"/>
    </xf>
    <xf numFmtId="0" fontId="5" fillId="3" borderId="5" xfId="0" applyFont="1" applyFill="1" applyBorder="1" applyAlignment="1">
      <alignment horizontal="left" vertical="top"/>
    </xf>
    <xf numFmtId="169" fontId="5" fillId="3" borderId="5" xfId="1" applyNumberFormat="1" applyFont="1" applyFill="1" applyBorder="1" applyAlignment="1">
      <alignment horizontal="center" vertical="center"/>
    </xf>
    <xf numFmtId="0" fontId="4" fillId="7" borderId="5" xfId="0" applyFont="1" applyFill="1" applyBorder="1" applyAlignment="1">
      <alignment horizontal="center"/>
    </xf>
    <xf numFmtId="0" fontId="40" fillId="3" borderId="5" xfId="0" applyFont="1" applyFill="1" applyBorder="1" applyAlignment="1">
      <alignment horizontal="left" vertical="top"/>
    </xf>
    <xf numFmtId="169" fontId="40" fillId="3" borderId="5" xfId="1" applyNumberFormat="1" applyFont="1" applyFill="1" applyBorder="1" applyAlignment="1">
      <alignment horizontal="center" vertical="center"/>
    </xf>
    <xf numFmtId="169" fontId="40" fillId="3" borderId="5" xfId="1" applyNumberFormat="1" applyFont="1" applyFill="1" applyBorder="1" applyAlignment="1">
      <alignment horizontal="left" vertical="top"/>
    </xf>
    <xf numFmtId="0" fontId="1" fillId="0" borderId="1" xfId="0" applyFont="1" applyBorder="1"/>
    <xf numFmtId="0" fontId="1" fillId="0" borderId="3" xfId="0" applyFont="1" applyBorder="1"/>
    <xf numFmtId="0" fontId="1" fillId="0" borderId="18" xfId="0" applyFont="1" applyBorder="1"/>
    <xf numFmtId="0" fontId="1" fillId="0" borderId="19" xfId="0" applyFont="1" applyBorder="1"/>
    <xf numFmtId="0" fontId="1" fillId="0" borderId="20" xfId="0" applyFont="1" applyBorder="1"/>
    <xf numFmtId="0" fontId="1" fillId="0" borderId="22" xfId="0" applyFont="1" applyBorder="1"/>
    <xf numFmtId="9" fontId="4" fillId="0" borderId="0" xfId="0" applyNumberFormat="1" applyFont="1"/>
    <xf numFmtId="1" fontId="4" fillId="0" borderId="0" xfId="0" applyNumberFormat="1" applyFont="1"/>
    <xf numFmtId="9" fontId="4" fillId="0" borderId="3" xfId="0" applyNumberFormat="1" applyFont="1" applyBorder="1"/>
    <xf numFmtId="9" fontId="4" fillId="0" borderId="13" xfId="0" applyNumberFormat="1" applyFont="1" applyBorder="1"/>
    <xf numFmtId="0" fontId="4" fillId="0" borderId="14" xfId="0" applyFont="1" applyBorder="1"/>
    <xf numFmtId="0" fontId="4" fillId="0" borderId="50" xfId="0" applyFont="1" applyBorder="1"/>
    <xf numFmtId="167" fontId="4" fillId="7" borderId="23" xfId="1" applyFont="1" applyFill="1" applyBorder="1" applyAlignment="1">
      <alignment horizontal="left" vertical="top"/>
    </xf>
    <xf numFmtId="167" fontId="4" fillId="7" borderId="23" xfId="1" applyFont="1" applyFill="1" applyBorder="1"/>
    <xf numFmtId="169" fontId="5" fillId="3" borderId="23" xfId="1" applyNumberFormat="1" applyFont="1" applyFill="1" applyBorder="1" applyAlignment="1">
      <alignment horizontal="center" vertical="center"/>
    </xf>
    <xf numFmtId="169" fontId="4" fillId="7" borderId="23" xfId="1" applyNumberFormat="1" applyFont="1" applyFill="1" applyBorder="1"/>
    <xf numFmtId="169" fontId="40" fillId="3" borderId="23" xfId="1" applyNumberFormat="1" applyFont="1" applyFill="1" applyBorder="1"/>
    <xf numFmtId="9" fontId="7" fillId="3" borderId="5" xfId="0" applyNumberFormat="1" applyFont="1" applyFill="1" applyBorder="1" applyAlignment="1">
      <alignment horizontal="center"/>
    </xf>
    <xf numFmtId="0" fontId="5" fillId="3" borderId="23" xfId="0" applyFont="1" applyFill="1" applyBorder="1" applyAlignment="1">
      <alignment horizontal="center" vertical="top" wrapText="1"/>
    </xf>
    <xf numFmtId="169" fontId="40" fillId="3" borderId="23" xfId="1" applyNumberFormat="1" applyFont="1" applyFill="1" applyBorder="1" applyAlignment="1">
      <alignment horizontal="center" vertical="center"/>
    </xf>
    <xf numFmtId="9" fontId="7" fillId="3" borderId="0" xfId="0" applyNumberFormat="1" applyFont="1" applyFill="1" applyAlignment="1">
      <alignment horizontal="center" wrapText="1"/>
    </xf>
    <xf numFmtId="167" fontId="4" fillId="7" borderId="0" xfId="1" applyFont="1" applyFill="1"/>
    <xf numFmtId="169" fontId="4" fillId="7" borderId="0" xfId="1" applyNumberFormat="1" applyFont="1" applyFill="1" applyAlignment="1">
      <alignment horizontal="left" vertical="top"/>
    </xf>
    <xf numFmtId="169" fontId="4" fillId="0" borderId="0" xfId="1" applyNumberFormat="1" applyFont="1"/>
    <xf numFmtId="169" fontId="4" fillId="7" borderId="23" xfId="1" applyNumberFormat="1" applyFont="1" applyFill="1" applyBorder="1" applyAlignment="1">
      <alignment horizontal="center" vertical="center"/>
    </xf>
    <xf numFmtId="169" fontId="4" fillId="0" borderId="0" xfId="0" applyNumberFormat="1" applyFont="1" applyAlignment="1">
      <alignment horizontal="left" vertical="top" wrapText="1"/>
    </xf>
    <xf numFmtId="0" fontId="40" fillId="3" borderId="0" xfId="0" applyFont="1" applyFill="1" applyAlignment="1">
      <alignment horizontal="left" vertical="top"/>
    </xf>
    <xf numFmtId="0" fontId="4" fillId="7" borderId="42" xfId="0" applyFont="1" applyFill="1" applyBorder="1" applyAlignment="1">
      <alignment horizontal="left" vertical="top"/>
    </xf>
    <xf numFmtId="0" fontId="4" fillId="7" borderId="42" xfId="1" applyNumberFormat="1" applyFont="1" applyFill="1" applyBorder="1" applyAlignment="1">
      <alignment horizontal="center" vertical="center"/>
    </xf>
    <xf numFmtId="0" fontId="35" fillId="15" borderId="24" xfId="0" applyFont="1" applyFill="1" applyBorder="1" applyAlignment="1">
      <alignment horizontal="left" vertical="top"/>
    </xf>
    <xf numFmtId="0" fontId="35" fillId="15" borderId="48" xfId="1" applyNumberFormat="1" applyFont="1" applyFill="1" applyBorder="1" applyAlignment="1">
      <alignment horizontal="center" vertical="center"/>
    </xf>
    <xf numFmtId="0" fontId="35" fillId="15" borderId="49" xfId="0" applyFont="1" applyFill="1" applyBorder="1" applyAlignment="1">
      <alignment horizontal="center" vertical="center"/>
    </xf>
    <xf numFmtId="169" fontId="4" fillId="7" borderId="32" xfId="1" applyNumberFormat="1" applyFont="1" applyFill="1" applyBorder="1" applyAlignment="1">
      <alignment horizontal="center" vertical="center"/>
    </xf>
    <xf numFmtId="0" fontId="35" fillId="15" borderId="24" xfId="0" applyFont="1" applyFill="1" applyBorder="1"/>
    <xf numFmtId="0" fontId="35" fillId="15" borderId="48" xfId="0" applyFont="1" applyFill="1" applyBorder="1"/>
    <xf numFmtId="169" fontId="35" fillId="15" borderId="49" xfId="1" applyNumberFormat="1" applyFont="1" applyFill="1" applyBorder="1"/>
    <xf numFmtId="0" fontId="40" fillId="3" borderId="15" xfId="0" applyFont="1" applyFill="1" applyBorder="1" applyAlignment="1">
      <alignment horizontal="left" vertical="top"/>
    </xf>
    <xf numFmtId="0" fontId="40" fillId="3" borderId="16" xfId="0" applyFont="1" applyFill="1" applyBorder="1" applyAlignment="1">
      <alignment horizontal="left" vertical="top" wrapText="1"/>
    </xf>
    <xf numFmtId="169" fontId="40" fillId="3" borderId="17" xfId="0" applyNumberFormat="1" applyFont="1" applyFill="1" applyBorder="1" applyAlignment="1">
      <alignment horizontal="left" vertical="top" wrapText="1"/>
    </xf>
    <xf numFmtId="0" fontId="4" fillId="7" borderId="23" xfId="0" applyFont="1" applyFill="1" applyBorder="1" applyAlignment="1">
      <alignment horizontal="right" vertical="center"/>
    </xf>
    <xf numFmtId="0" fontId="4" fillId="7" borderId="32" xfId="0" applyFont="1" applyFill="1" applyBorder="1" applyAlignment="1">
      <alignment horizontal="right" vertical="center"/>
    </xf>
    <xf numFmtId="0" fontId="17" fillId="0" borderId="15" xfId="0" applyFont="1" applyBorder="1" applyAlignment="1">
      <alignment horizontal="left" vertical="center"/>
    </xf>
    <xf numFmtId="0" fontId="8" fillId="0" borderId="0" xfId="0" applyFont="1"/>
    <xf numFmtId="0" fontId="17" fillId="0" borderId="16" xfId="0" applyFont="1" applyBorder="1" applyAlignment="1">
      <alignment horizontal="left" vertical="center"/>
    </xf>
    <xf numFmtId="0" fontId="41" fillId="0" borderId="5" xfId="0" applyFont="1" applyBorder="1" applyAlignment="1">
      <alignment horizontal="center"/>
    </xf>
    <xf numFmtId="2" fontId="41" fillId="0" borderId="5" xfId="0" applyNumberFormat="1" applyFont="1" applyBorder="1" applyAlignment="1">
      <alignment horizontal="center" vertical="center"/>
    </xf>
    <xf numFmtId="1" fontId="41" fillId="0" borderId="5" xfId="0" applyNumberFormat="1" applyFont="1" applyBorder="1" applyAlignment="1">
      <alignment horizontal="center"/>
    </xf>
    <xf numFmtId="0" fontId="41" fillId="6" borderId="5" xfId="0" applyFont="1" applyFill="1" applyBorder="1" applyAlignment="1">
      <alignment horizontal="center"/>
    </xf>
    <xf numFmtId="2" fontId="41" fillId="0" borderId="5" xfId="0" applyNumberFormat="1" applyFont="1" applyBorder="1" applyAlignment="1">
      <alignment horizontal="center"/>
    </xf>
    <xf numFmtId="2" fontId="41" fillId="0" borderId="16" xfId="0" applyNumberFormat="1" applyFont="1" applyBorder="1" applyAlignment="1">
      <alignment horizontal="center" vertical="center"/>
    </xf>
    <xf numFmtId="2" fontId="7" fillId="3" borderId="5" xfId="0" applyNumberFormat="1" applyFont="1" applyFill="1" applyBorder="1" applyAlignment="1">
      <alignment horizontal="center" vertical="center"/>
    </xf>
    <xf numFmtId="0" fontId="17" fillId="0" borderId="5" xfId="0" applyFont="1" applyBorder="1" applyAlignment="1">
      <alignment horizontal="center" vertical="center"/>
    </xf>
    <xf numFmtId="2" fontId="41" fillId="0" borderId="0" xfId="0" applyNumberFormat="1" applyFont="1" applyBorder="1" applyAlignment="1">
      <alignment horizontal="center" vertical="center"/>
    </xf>
    <xf numFmtId="0" fontId="7" fillId="3" borderId="0" xfId="0" applyFont="1" applyFill="1" applyAlignment="1">
      <alignment horizontal="center"/>
    </xf>
    <xf numFmtId="0" fontId="0" fillId="0" borderId="0" xfId="0" applyFont="1"/>
    <xf numFmtId="0" fontId="0" fillId="0" borderId="0" xfId="0" applyFont="1" applyAlignment="1">
      <alignment horizontal="center"/>
    </xf>
    <xf numFmtId="0" fontId="8" fillId="0" borderId="33" xfId="0" applyFont="1" applyFill="1" applyBorder="1" applyAlignment="1">
      <alignment horizontal="center"/>
    </xf>
    <xf numFmtId="2" fontId="8" fillId="0" borderId="5" xfId="0" applyNumberFormat="1" applyFont="1" applyBorder="1"/>
    <xf numFmtId="0" fontId="9" fillId="0" borderId="0" xfId="0" applyFont="1"/>
    <xf numFmtId="0" fontId="0" fillId="16" borderId="5" xfId="0" applyFont="1" applyFill="1" applyBorder="1" applyAlignment="1">
      <alignment vertical="center"/>
    </xf>
    <xf numFmtId="0" fontId="0" fillId="0" borderId="5" xfId="0" applyFont="1" applyBorder="1" applyAlignment="1">
      <alignment vertical="center"/>
    </xf>
    <xf numFmtId="0" fontId="0" fillId="0" borderId="5" xfId="0" applyFont="1" applyBorder="1" applyAlignment="1">
      <alignment horizontal="center" vertical="center"/>
    </xf>
    <xf numFmtId="166" fontId="0" fillId="6" borderId="5" xfId="0" applyNumberFormat="1" applyFont="1" applyFill="1" applyBorder="1"/>
    <xf numFmtId="166" fontId="0" fillId="0" borderId="5" xfId="0" applyNumberFormat="1" applyFont="1" applyBorder="1"/>
    <xf numFmtId="10" fontId="0" fillId="0" borderId="5" xfId="0" applyNumberFormat="1" applyFont="1" applyBorder="1"/>
    <xf numFmtId="172" fontId="0" fillId="0" borderId="33" xfId="0" applyNumberFormat="1" applyFont="1" applyBorder="1"/>
    <xf numFmtId="0" fontId="8" fillId="0" borderId="5" xfId="0" applyFont="1" applyFill="1" applyBorder="1"/>
    <xf numFmtId="0" fontId="0" fillId="0" borderId="5" xfId="0" applyFont="1" applyFill="1" applyBorder="1" applyAlignment="1">
      <alignment vertical="center"/>
    </xf>
    <xf numFmtId="0" fontId="8" fillId="0" borderId="35" xfId="0" applyFont="1" applyFill="1" applyBorder="1" applyAlignment="1">
      <alignment horizontal="left"/>
    </xf>
    <xf numFmtId="0" fontId="0" fillId="0" borderId="0" xfId="0" applyFont="1" applyFill="1"/>
    <xf numFmtId="0" fontId="0" fillId="7" borderId="5" xfId="0" applyFont="1" applyFill="1" applyBorder="1" applyAlignment="1">
      <alignment vertical="center"/>
    </xf>
    <xf numFmtId="0" fontId="8" fillId="0" borderId="5" xfId="0" applyFont="1" applyFill="1" applyBorder="1" applyAlignment="1">
      <alignment horizontal="center"/>
    </xf>
    <xf numFmtId="0" fontId="0" fillId="0" borderId="5" xfId="0" applyFont="1" applyBorder="1"/>
    <xf numFmtId="0" fontId="0" fillId="0" borderId="0" xfId="0" applyFont="1" applyFill="1" applyBorder="1" applyAlignment="1">
      <alignment horizontal="center"/>
    </xf>
    <xf numFmtId="0" fontId="8" fillId="0" borderId="5" xfId="0" applyFont="1" applyFill="1" applyBorder="1" applyAlignment="1">
      <alignment horizontal="left"/>
    </xf>
    <xf numFmtId="0" fontId="17" fillId="19" borderId="0" xfId="0" applyFont="1" applyFill="1" applyAlignment="1">
      <alignment horizontal="center"/>
    </xf>
    <xf numFmtId="0" fontId="9" fillId="19" borderId="33" xfId="0" applyFont="1" applyFill="1" applyBorder="1"/>
    <xf numFmtId="167" fontId="9" fillId="19" borderId="33" xfId="1" applyFont="1" applyFill="1" applyBorder="1"/>
    <xf numFmtId="167" fontId="9" fillId="19" borderId="5" xfId="1" applyFont="1" applyFill="1" applyBorder="1"/>
    <xf numFmtId="0" fontId="0" fillId="17" borderId="0" xfId="0" applyFont="1" applyFill="1" applyAlignment="1">
      <alignment horizontal="center"/>
    </xf>
    <xf numFmtId="0" fontId="8" fillId="17" borderId="33" xfId="0" applyFont="1" applyFill="1" applyBorder="1"/>
    <xf numFmtId="0" fontId="0" fillId="20" borderId="0" xfId="0" applyFont="1" applyFill="1" applyAlignment="1">
      <alignment horizontal="center"/>
    </xf>
    <xf numFmtId="0" fontId="8" fillId="20" borderId="33" xfId="0" applyFont="1" applyFill="1" applyBorder="1"/>
    <xf numFmtId="0" fontId="9" fillId="20" borderId="5" xfId="0" applyFont="1" applyFill="1" applyBorder="1"/>
    <xf numFmtId="0" fontId="0" fillId="0" borderId="23" xfId="0" applyFont="1" applyBorder="1"/>
    <xf numFmtId="0" fontId="8" fillId="0" borderId="42" xfId="0" applyFont="1" applyFill="1" applyBorder="1"/>
    <xf numFmtId="0" fontId="0" fillId="0" borderId="42" xfId="0" applyFont="1" applyBorder="1" applyAlignment="1">
      <alignment horizontal="center"/>
    </xf>
    <xf numFmtId="0" fontId="17" fillId="19" borderId="42" xfId="0" applyFont="1" applyFill="1" applyBorder="1"/>
    <xf numFmtId="0" fontId="17" fillId="20" borderId="33" xfId="0" applyFont="1" applyFill="1" applyBorder="1" applyAlignment="1">
      <alignment horizontal="center"/>
    </xf>
    <xf numFmtId="0" fontId="17" fillId="20" borderId="34" xfId="0" applyFont="1" applyFill="1" applyBorder="1"/>
    <xf numFmtId="184" fontId="9" fillId="20" borderId="23" xfId="0" applyNumberFormat="1" applyFont="1" applyFill="1" applyBorder="1"/>
    <xf numFmtId="184" fontId="8" fillId="17" borderId="33" xfId="1" applyNumberFormat="1" applyFont="1" applyFill="1" applyBorder="1"/>
    <xf numFmtId="184" fontId="8" fillId="20" borderId="33" xfId="0" applyNumberFormat="1" applyFont="1" applyFill="1" applyBorder="1"/>
    <xf numFmtId="184" fontId="8" fillId="17" borderId="5" xfId="1" applyNumberFormat="1" applyFont="1" applyFill="1" applyBorder="1"/>
    <xf numFmtId="184" fontId="0" fillId="17" borderId="42" xfId="0" applyNumberFormat="1" applyFont="1" applyFill="1" applyBorder="1"/>
    <xf numFmtId="184" fontId="8" fillId="20" borderId="31" xfId="0" applyNumberFormat="1" applyFont="1" applyFill="1" applyBorder="1"/>
    <xf numFmtId="183" fontId="8" fillId="0" borderId="5" xfId="1" applyNumberFormat="1" applyFont="1" applyBorder="1"/>
    <xf numFmtId="183" fontId="0" fillId="0" borderId="5" xfId="1" applyNumberFormat="1" applyFont="1" applyBorder="1"/>
    <xf numFmtId="183" fontId="8" fillId="0" borderId="51" xfId="1" applyNumberFormat="1" applyFont="1" applyFill="1" applyBorder="1"/>
    <xf numFmtId="0" fontId="7" fillId="3" borderId="0" xfId="0" applyFont="1" applyFill="1"/>
    <xf numFmtId="2" fontId="41" fillId="0" borderId="5" xfId="0" applyNumberFormat="1" applyFont="1" applyFill="1" applyBorder="1" applyAlignment="1">
      <alignment horizontal="center" vertical="center"/>
    </xf>
    <xf numFmtId="0" fontId="0" fillId="0" borderId="5" xfId="0" applyFont="1" applyFill="1" applyBorder="1" applyAlignment="1">
      <alignment horizontal="center" vertical="center"/>
    </xf>
    <xf numFmtId="0" fontId="0" fillId="0" borderId="0" xfId="0" applyFont="1" applyBorder="1" applyAlignment="1">
      <alignment vertical="center"/>
    </xf>
    <xf numFmtId="0" fontId="0" fillId="0" borderId="0" xfId="0" applyFont="1" applyBorder="1" applyAlignment="1">
      <alignment horizontal="center" vertical="center"/>
    </xf>
    <xf numFmtId="2" fontId="0" fillId="0" borderId="0" xfId="0" applyNumberFormat="1" applyFont="1" applyAlignment="1">
      <alignment horizontal="center" vertical="center"/>
    </xf>
    <xf numFmtId="0" fontId="0" fillId="0" borderId="0" xfId="0" applyFont="1" applyAlignment="1">
      <alignment horizontal="center" vertical="center" wrapText="1"/>
    </xf>
    <xf numFmtId="14" fontId="17" fillId="0" borderId="25" xfId="0" applyNumberFormat="1" applyFont="1" applyBorder="1" applyAlignment="1">
      <alignment horizontal="left" vertical="center"/>
    </xf>
    <xf numFmtId="0" fontId="41" fillId="0" borderId="5" xfId="0" applyFont="1" applyBorder="1" applyAlignment="1">
      <alignment horizontal="center" vertical="center"/>
    </xf>
    <xf numFmtId="0" fontId="41" fillId="0" borderId="5" xfId="0" applyFont="1" applyFill="1" applyBorder="1" applyAlignment="1">
      <alignment horizontal="center" vertical="center"/>
    </xf>
    <xf numFmtId="166" fontId="0" fillId="0" borderId="5" xfId="0" applyNumberFormat="1" applyFont="1" applyFill="1" applyBorder="1" applyAlignment="1">
      <alignment vertical="center"/>
    </xf>
    <xf numFmtId="166" fontId="0" fillId="0" borderId="33" xfId="0" applyNumberFormat="1" applyFont="1" applyFill="1" applyBorder="1" applyAlignment="1">
      <alignment vertical="center"/>
    </xf>
    <xf numFmtId="166" fontId="0" fillId="0" borderId="5" xfId="0" applyNumberFormat="1" applyFont="1" applyBorder="1" applyAlignment="1">
      <alignment vertical="center"/>
    </xf>
    <xf numFmtId="10" fontId="0" fillId="0" borderId="5" xfId="0" applyNumberFormat="1" applyFont="1" applyBorder="1" applyAlignment="1">
      <alignment vertical="center"/>
    </xf>
    <xf numFmtId="172" fontId="0" fillId="0" borderId="5" xfId="0" applyNumberFormat="1" applyFont="1" applyBorder="1" applyAlignment="1">
      <alignment vertical="center"/>
    </xf>
    <xf numFmtId="0" fontId="41" fillId="0" borderId="0" xfId="0" applyFont="1" applyBorder="1" applyAlignment="1">
      <alignment horizontal="center" vertical="center"/>
    </xf>
    <xf numFmtId="1" fontId="41" fillId="0" borderId="0" xfId="0" applyNumberFormat="1" applyFont="1" applyBorder="1" applyAlignment="1">
      <alignment horizontal="center" vertical="center"/>
    </xf>
    <xf numFmtId="0" fontId="41" fillId="0" borderId="0" xfId="0" applyFont="1" applyFill="1" applyBorder="1" applyAlignment="1">
      <alignment horizontal="center" vertical="center"/>
    </xf>
    <xf numFmtId="2" fontId="41" fillId="0" borderId="0" xfId="0" applyNumberFormat="1" applyFont="1" applyFill="1" applyBorder="1" applyAlignment="1">
      <alignment horizontal="center" vertical="center"/>
    </xf>
    <xf numFmtId="166" fontId="0" fillId="0" borderId="0" xfId="0" applyNumberFormat="1" applyFont="1" applyFill="1" applyBorder="1" applyAlignment="1">
      <alignment vertical="center"/>
    </xf>
    <xf numFmtId="166" fontId="0" fillId="0" borderId="0" xfId="0" applyNumberFormat="1" applyFont="1" applyBorder="1" applyAlignment="1">
      <alignment vertical="center"/>
    </xf>
    <xf numFmtId="10" fontId="0" fillId="0" borderId="0" xfId="0" applyNumberFormat="1" applyFont="1" applyBorder="1" applyAlignment="1">
      <alignment vertical="center"/>
    </xf>
    <xf numFmtId="172" fontId="0" fillId="0" borderId="0" xfId="0" applyNumberFormat="1" applyFont="1" applyBorder="1" applyAlignment="1">
      <alignment vertical="center"/>
    </xf>
    <xf numFmtId="0" fontId="0" fillId="0" borderId="0" xfId="0" applyFont="1" applyAlignment="1">
      <alignment vertical="center"/>
    </xf>
    <xf numFmtId="166" fontId="0" fillId="0" borderId="33" xfId="0" applyNumberFormat="1" applyFont="1" applyBorder="1" applyAlignment="1">
      <alignment vertical="center"/>
    </xf>
    <xf numFmtId="0" fontId="0" fillId="0" borderId="0" xfId="0" applyFont="1" applyFill="1" applyBorder="1" applyAlignment="1">
      <alignment vertical="center"/>
    </xf>
    <xf numFmtId="0" fontId="0" fillId="0" borderId="0" xfId="0" applyFont="1" applyAlignment="1">
      <alignment horizontal="center" vertical="center"/>
    </xf>
    <xf numFmtId="0" fontId="0" fillId="0" borderId="0" xfId="0" applyFont="1" applyAlignment="1">
      <alignment horizontal="left" vertical="center"/>
    </xf>
    <xf numFmtId="0" fontId="41" fillId="0" borderId="16" xfId="0" applyFont="1" applyBorder="1" applyAlignment="1">
      <alignment horizontal="center" vertical="center"/>
    </xf>
    <xf numFmtId="1" fontId="41" fillId="0" borderId="16" xfId="0" applyNumberFormat="1" applyFont="1" applyBorder="1" applyAlignment="1">
      <alignment horizontal="center" vertical="center"/>
    </xf>
    <xf numFmtId="166" fontId="0" fillId="0" borderId="16" xfId="0" applyNumberFormat="1" applyFont="1" applyBorder="1" applyAlignment="1">
      <alignment vertical="center"/>
    </xf>
    <xf numFmtId="166" fontId="0" fillId="0" borderId="21" xfId="0" applyNumberFormat="1" applyFont="1" applyBorder="1" applyAlignment="1">
      <alignment vertical="center"/>
    </xf>
    <xf numFmtId="10" fontId="0" fillId="0" borderId="21" xfId="0" applyNumberFormat="1" applyFont="1" applyBorder="1" applyAlignment="1">
      <alignment vertical="center"/>
    </xf>
    <xf numFmtId="172" fontId="17" fillId="0" borderId="21" xfId="0" applyNumberFormat="1" applyFont="1" applyBorder="1" applyAlignment="1">
      <alignment vertical="center"/>
    </xf>
    <xf numFmtId="165" fontId="0" fillId="0" borderId="0" xfId="0" applyNumberFormat="1" applyFont="1" applyAlignment="1">
      <alignment vertical="center"/>
    </xf>
    <xf numFmtId="1" fontId="0" fillId="0" borderId="0" xfId="0" applyNumberFormat="1" applyFont="1" applyAlignment="1">
      <alignment horizontal="center" vertical="center"/>
    </xf>
    <xf numFmtId="0" fontId="42" fillId="0" borderId="0" xfId="0" applyFont="1" applyAlignment="1">
      <alignment horizontal="right" vertical="center"/>
    </xf>
    <xf numFmtId="166" fontId="0" fillId="0" borderId="0" xfId="0" applyNumberFormat="1" applyFont="1" applyAlignment="1">
      <alignment vertical="center"/>
    </xf>
    <xf numFmtId="10" fontId="0" fillId="0" borderId="0" xfId="0" applyNumberFormat="1" applyFont="1" applyAlignment="1">
      <alignment vertical="center"/>
    </xf>
    <xf numFmtId="1" fontId="7" fillId="3" borderId="5" xfId="0" applyNumberFormat="1" applyFont="1" applyFill="1" applyBorder="1" applyAlignment="1">
      <alignment horizontal="center" vertical="center"/>
    </xf>
    <xf numFmtId="166" fontId="7" fillId="3" borderId="5" xfId="0" applyNumberFormat="1" applyFont="1" applyFill="1" applyBorder="1" applyAlignment="1">
      <alignment vertical="center"/>
    </xf>
    <xf numFmtId="10" fontId="7" fillId="3" borderId="5" xfId="0" applyNumberFormat="1" applyFont="1" applyFill="1" applyBorder="1" applyAlignment="1">
      <alignment vertical="center"/>
    </xf>
    <xf numFmtId="0" fontId="17" fillId="0" borderId="0" xfId="0" applyFont="1" applyAlignment="1">
      <alignment vertical="center"/>
    </xf>
    <xf numFmtId="170" fontId="0" fillId="0" borderId="0" xfId="0" applyNumberFormat="1" applyFont="1" applyAlignment="1">
      <alignment horizontal="center" vertical="center"/>
    </xf>
    <xf numFmtId="0" fontId="17" fillId="0" borderId="9" xfId="0" applyFont="1" applyBorder="1" applyAlignment="1">
      <alignment vertical="center"/>
    </xf>
    <xf numFmtId="0" fontId="17" fillId="0" borderId="36" xfId="0" applyFont="1" applyBorder="1" applyAlignment="1">
      <alignment horizontal="center" vertical="center" wrapText="1"/>
    </xf>
    <xf numFmtId="0" fontId="17" fillId="0" borderId="30" xfId="0" applyFont="1" applyBorder="1" applyAlignment="1">
      <alignment vertical="center"/>
    </xf>
    <xf numFmtId="0" fontId="0" fillId="0" borderId="33" xfId="0" applyFont="1" applyFill="1" applyBorder="1" applyAlignment="1">
      <alignment horizontal="center" vertical="center"/>
    </xf>
    <xf numFmtId="0" fontId="17" fillId="0" borderId="16" xfId="0" applyFont="1" applyBorder="1" applyAlignment="1">
      <alignment horizontal="center" vertical="center" wrapText="1"/>
    </xf>
    <xf numFmtId="1" fontId="17" fillId="0" borderId="16" xfId="0" applyNumberFormat="1" applyFont="1" applyBorder="1" applyAlignment="1">
      <alignment horizontal="center" vertical="center" wrapText="1"/>
    </xf>
    <xf numFmtId="170" fontId="17" fillId="0" borderId="16" xfId="0" applyNumberFormat="1" applyFont="1" applyBorder="1" applyAlignment="1">
      <alignment horizontal="center" vertical="center" wrapText="1"/>
    </xf>
    <xf numFmtId="1" fontId="0" fillId="0" borderId="0" xfId="0" applyNumberFormat="1" applyFont="1" applyAlignment="1">
      <alignment horizontal="center" vertical="center" wrapText="1"/>
    </xf>
    <xf numFmtId="0" fontId="0" fillId="0" borderId="0" xfId="0" applyFont="1" applyAlignment="1">
      <alignment vertical="center" wrapText="1"/>
    </xf>
    <xf numFmtId="185" fontId="0" fillId="0" borderId="0" xfId="0" applyNumberFormat="1" applyFont="1" applyAlignment="1">
      <alignment vertical="center"/>
    </xf>
    <xf numFmtId="185" fontId="0" fillId="0" borderId="5" xfId="1" applyNumberFormat="1" applyFont="1" applyBorder="1" applyAlignment="1">
      <alignment vertical="center"/>
    </xf>
    <xf numFmtId="185" fontId="0" fillId="0" borderId="0" xfId="0" applyNumberFormat="1" applyFont="1" applyAlignment="1">
      <alignment vertical="center" wrapText="1"/>
    </xf>
    <xf numFmtId="185" fontId="17" fillId="0" borderId="0" xfId="0" applyNumberFormat="1" applyFont="1" applyAlignment="1">
      <alignment vertical="center"/>
    </xf>
    <xf numFmtId="0" fontId="17" fillId="0" borderId="0" xfId="0" applyFont="1" applyBorder="1" applyAlignment="1">
      <alignment horizontal="left" vertical="center"/>
    </xf>
    <xf numFmtId="0" fontId="17" fillId="0" borderId="0" xfId="0" applyFont="1" applyBorder="1" applyAlignment="1">
      <alignment horizontal="center" vertical="center" wrapText="1"/>
    </xf>
    <xf numFmtId="1" fontId="17" fillId="0" borderId="0" xfId="0" applyNumberFormat="1" applyFont="1" applyBorder="1" applyAlignment="1">
      <alignment horizontal="center" vertical="center" wrapText="1"/>
    </xf>
    <xf numFmtId="170" fontId="17" fillId="0" borderId="0" xfId="0" applyNumberFormat="1" applyFont="1" applyBorder="1" applyAlignment="1">
      <alignment horizontal="center" vertical="center" wrapText="1"/>
    </xf>
    <xf numFmtId="1" fontId="42" fillId="0" borderId="0" xfId="0" applyNumberFormat="1" applyFont="1" applyBorder="1" applyAlignment="1">
      <alignment horizontal="center" vertical="center"/>
    </xf>
    <xf numFmtId="172" fontId="17" fillId="0" borderId="0" xfId="0" applyNumberFormat="1" applyFont="1" applyBorder="1" applyAlignment="1">
      <alignment vertical="center"/>
    </xf>
    <xf numFmtId="185" fontId="0" fillId="0" borderId="42" xfId="1" applyNumberFormat="1" applyFont="1" applyBorder="1" applyAlignment="1">
      <alignment vertical="center"/>
    </xf>
    <xf numFmtId="0" fontId="0" fillId="0" borderId="5" xfId="0" applyBorder="1" applyProtection="1">
      <protection locked="0"/>
    </xf>
    <xf numFmtId="185" fontId="0" fillId="0" borderId="34" xfId="1" applyNumberFormat="1" applyFont="1" applyBorder="1" applyAlignment="1">
      <alignment vertical="center"/>
    </xf>
    <xf numFmtId="185" fontId="17" fillId="0" borderId="5" xfId="1" applyNumberFormat="1" applyFont="1" applyBorder="1" applyAlignment="1">
      <alignment vertical="center"/>
    </xf>
    <xf numFmtId="0" fontId="17" fillId="0" borderId="5" xfId="0" applyFont="1" applyBorder="1" applyAlignment="1">
      <alignment horizontal="center" wrapText="1"/>
    </xf>
    <xf numFmtId="0" fontId="17" fillId="0" borderId="5" xfId="0" applyFont="1" applyBorder="1" applyAlignment="1" applyProtection="1">
      <alignment horizontal="center" wrapText="1"/>
      <protection locked="0"/>
    </xf>
    <xf numFmtId="0" fontId="0" fillId="0" borderId="0" xfId="0" applyAlignment="1">
      <alignment horizontal="center" wrapText="1"/>
    </xf>
    <xf numFmtId="0" fontId="0" fillId="0" borderId="0" xfId="0" applyProtection="1">
      <protection locked="0"/>
    </xf>
    <xf numFmtId="0" fontId="0" fillId="0" borderId="5" xfId="0" applyBorder="1" applyProtection="1">
      <protection locked="0"/>
    </xf>
    <xf numFmtId="0" fontId="17" fillId="0" borderId="5" xfId="0" applyFont="1" applyFill="1" applyBorder="1" applyAlignment="1">
      <alignment horizontal="center" wrapText="1"/>
    </xf>
    <xf numFmtId="0" fontId="0" fillId="0" borderId="5" xfId="0" applyFill="1" applyBorder="1"/>
    <xf numFmtId="0" fontId="0" fillId="0" borderId="0" xfId="0" applyFill="1"/>
    <xf numFmtId="0" fontId="44" fillId="0" borderId="0" xfId="0" applyFont="1" applyAlignment="1"/>
    <xf numFmtId="0" fontId="0" fillId="0" borderId="5" xfId="0" applyBorder="1" applyProtection="1">
      <protection locked="0"/>
    </xf>
    <xf numFmtId="0" fontId="0" fillId="0" borderId="5" xfId="0" applyBorder="1" applyProtection="1">
      <protection locked="0"/>
    </xf>
    <xf numFmtId="0" fontId="0" fillId="0" borderId="5" xfId="0" applyBorder="1" applyAlignment="1">
      <alignment horizontal="center"/>
    </xf>
    <xf numFmtId="166" fontId="0" fillId="0" borderId="7" xfId="0" applyNumberFormat="1" applyFont="1" applyBorder="1" applyAlignment="1">
      <alignment vertical="center"/>
    </xf>
    <xf numFmtId="10" fontId="0" fillId="0" borderId="7" xfId="0" applyNumberFormat="1" applyFont="1" applyBorder="1" applyAlignment="1">
      <alignment vertical="center"/>
    </xf>
    <xf numFmtId="172" fontId="0" fillId="0" borderId="7" xfId="0" applyNumberFormat="1" applyFont="1" applyBorder="1" applyAlignment="1">
      <alignment vertical="center"/>
    </xf>
    <xf numFmtId="0" fontId="17" fillId="8" borderId="5" xfId="0" applyFont="1" applyFill="1" applyBorder="1" applyAlignment="1">
      <alignment horizontal="center" vertical="center"/>
    </xf>
    <xf numFmtId="0" fontId="17" fillId="8" borderId="5" xfId="0" applyFont="1" applyFill="1" applyBorder="1" applyAlignment="1">
      <alignment horizontal="center" vertical="center" wrapText="1"/>
    </xf>
    <xf numFmtId="1" fontId="17" fillId="8" borderId="5" xfId="0" applyNumberFormat="1" applyFont="1" applyFill="1" applyBorder="1" applyAlignment="1">
      <alignment horizontal="center" vertical="center" wrapText="1"/>
    </xf>
    <xf numFmtId="170" fontId="17" fillId="8" borderId="5" xfId="0" applyNumberFormat="1" applyFont="1" applyFill="1" applyBorder="1" applyAlignment="1">
      <alignment horizontal="center" vertical="center" wrapText="1"/>
    </xf>
    <xf numFmtId="2" fontId="17" fillId="8" borderId="5" xfId="0" applyNumberFormat="1" applyFont="1" applyFill="1" applyBorder="1" applyAlignment="1">
      <alignment horizontal="center" vertical="center" wrapText="1"/>
    </xf>
    <xf numFmtId="166" fontId="17" fillId="8" borderId="5" xfId="0" applyNumberFormat="1" applyFont="1" applyFill="1" applyBorder="1" applyAlignment="1">
      <alignment horizontal="center" vertical="center" wrapText="1"/>
    </xf>
    <xf numFmtId="166" fontId="17" fillId="8" borderId="33" xfId="0" applyNumberFormat="1" applyFont="1" applyFill="1" applyBorder="1" applyAlignment="1">
      <alignment horizontal="center" vertical="center" wrapText="1"/>
    </xf>
    <xf numFmtId="10" fontId="17" fillId="8" borderId="5" xfId="0" applyNumberFormat="1" applyFont="1" applyFill="1" applyBorder="1" applyAlignment="1">
      <alignment horizontal="center" vertical="center" wrapText="1"/>
    </xf>
    <xf numFmtId="0" fontId="42" fillId="8" borderId="5" xfId="0" applyFont="1" applyFill="1" applyBorder="1" applyAlignment="1">
      <alignment horizontal="left" vertical="center" wrapText="1"/>
    </xf>
    <xf numFmtId="0" fontId="17" fillId="8" borderId="5" xfId="0" applyFont="1" applyFill="1" applyBorder="1" applyAlignment="1">
      <alignment horizontal="left" vertical="center" wrapText="1"/>
    </xf>
    <xf numFmtId="166" fontId="17" fillId="8" borderId="5" xfId="0" applyNumberFormat="1" applyFont="1" applyFill="1" applyBorder="1" applyAlignment="1">
      <alignment vertical="center" wrapText="1"/>
    </xf>
    <xf numFmtId="10" fontId="17" fillId="8" borderId="5" xfId="0" applyNumberFormat="1" applyFont="1" applyFill="1" applyBorder="1" applyAlignment="1">
      <alignment vertical="center" wrapText="1"/>
    </xf>
    <xf numFmtId="0" fontId="17" fillId="8" borderId="5" xfId="0" applyFont="1" applyFill="1" applyBorder="1" applyAlignment="1">
      <alignment vertical="center" wrapText="1"/>
    </xf>
    <xf numFmtId="169" fontId="42" fillId="8" borderId="31" xfId="1" applyNumberFormat="1" applyFont="1" applyFill="1" applyBorder="1" applyAlignment="1">
      <alignment horizontal="right" vertical="center"/>
    </xf>
    <xf numFmtId="169" fontId="42" fillId="8" borderId="40" xfId="1" applyNumberFormat="1" applyFont="1" applyFill="1" applyBorder="1" applyAlignment="1">
      <alignment horizontal="right" vertical="center"/>
    </xf>
    <xf numFmtId="185" fontId="42" fillId="8" borderId="32" xfId="1" applyNumberFormat="1" applyFont="1" applyFill="1" applyBorder="1" applyAlignment="1">
      <alignment vertical="center"/>
    </xf>
    <xf numFmtId="169" fontId="42" fillId="8" borderId="35" xfId="1" applyNumberFormat="1" applyFont="1" applyFill="1" applyBorder="1" applyAlignment="1">
      <alignment horizontal="right" vertical="center"/>
    </xf>
    <xf numFmtId="169" fontId="42" fillId="8" borderId="0" xfId="1" applyNumberFormat="1" applyFont="1" applyFill="1" applyBorder="1" applyAlignment="1">
      <alignment horizontal="right" vertical="center"/>
    </xf>
    <xf numFmtId="185" fontId="42" fillId="8" borderId="36" xfId="1" applyNumberFormat="1" applyFont="1" applyFill="1" applyBorder="1" applyAlignment="1">
      <alignment vertical="center"/>
    </xf>
    <xf numFmtId="169" fontId="42" fillId="8" borderId="38" xfId="1" applyNumberFormat="1" applyFont="1" applyFill="1" applyBorder="1" applyAlignment="1">
      <alignment horizontal="right" vertical="center"/>
    </xf>
    <xf numFmtId="169" fontId="42" fillId="8" borderId="30" xfId="1" applyNumberFormat="1" applyFont="1" applyFill="1" applyBorder="1" applyAlignment="1">
      <alignment horizontal="right" vertical="center"/>
    </xf>
    <xf numFmtId="185" fontId="42" fillId="8" borderId="39" xfId="1" applyNumberFormat="1" applyFont="1" applyFill="1" applyBorder="1" applyAlignment="1">
      <alignment vertical="center"/>
    </xf>
    <xf numFmtId="0" fontId="42" fillId="8" borderId="5" xfId="0" applyFont="1" applyFill="1" applyBorder="1" applyAlignment="1">
      <alignment horizontal="center" vertical="center" wrapText="1"/>
    </xf>
    <xf numFmtId="185" fontId="42" fillId="8" borderId="5" xfId="0" applyNumberFormat="1" applyFont="1" applyFill="1" applyBorder="1" applyAlignment="1">
      <alignment horizontal="center" vertical="center" wrapText="1"/>
    </xf>
    <xf numFmtId="0" fontId="17" fillId="21" borderId="5" xfId="0" applyFont="1" applyFill="1" applyBorder="1" applyAlignment="1">
      <alignment horizontal="left" vertical="center"/>
    </xf>
    <xf numFmtId="0" fontId="17" fillId="21" borderId="5" xfId="0" applyFont="1" applyFill="1" applyBorder="1" applyAlignment="1">
      <alignment horizontal="center" vertical="center" wrapText="1"/>
    </xf>
    <xf numFmtId="1" fontId="17" fillId="21" borderId="5" xfId="0" applyNumberFormat="1" applyFont="1" applyFill="1" applyBorder="1" applyAlignment="1">
      <alignment horizontal="center" vertical="center" wrapText="1"/>
    </xf>
    <xf numFmtId="170" fontId="17" fillId="21" borderId="5" xfId="0" applyNumberFormat="1" applyFont="1" applyFill="1" applyBorder="1" applyAlignment="1">
      <alignment horizontal="center" vertical="center" wrapText="1"/>
    </xf>
    <xf numFmtId="2" fontId="17" fillId="21" borderId="5" xfId="0" applyNumberFormat="1" applyFont="1" applyFill="1" applyBorder="1" applyAlignment="1">
      <alignment horizontal="center" vertical="center"/>
    </xf>
    <xf numFmtId="0" fontId="17" fillId="21" borderId="5" xfId="0" applyFont="1" applyFill="1" applyBorder="1" applyAlignment="1">
      <alignment horizontal="center" vertical="center"/>
    </xf>
    <xf numFmtId="1" fontId="17" fillId="21" borderId="5" xfId="0" applyNumberFormat="1" applyFont="1" applyFill="1" applyBorder="1" applyAlignment="1">
      <alignment horizontal="center" vertical="center"/>
    </xf>
    <xf numFmtId="0" fontId="0" fillId="21" borderId="5" xfId="0" applyFont="1" applyFill="1" applyBorder="1" applyAlignment="1">
      <alignment vertical="center"/>
    </xf>
    <xf numFmtId="166" fontId="17" fillId="21" borderId="33" xfId="0" applyNumberFormat="1" applyFont="1" applyFill="1" applyBorder="1" applyAlignment="1">
      <alignment vertical="center"/>
    </xf>
    <xf numFmtId="166" fontId="17" fillId="21" borderId="5" xfId="0" applyNumberFormat="1" applyFont="1" applyFill="1" applyBorder="1" applyAlignment="1">
      <alignment vertical="center"/>
    </xf>
    <xf numFmtId="10" fontId="17" fillId="21" borderId="5" xfId="0" applyNumberFormat="1" applyFont="1" applyFill="1" applyBorder="1" applyAlignment="1">
      <alignment vertical="center"/>
    </xf>
    <xf numFmtId="0" fontId="0" fillId="0" borderId="5" xfId="0" applyBorder="1" applyProtection="1">
      <protection locked="0"/>
    </xf>
    <xf numFmtId="0" fontId="0" fillId="0" borderId="0" xfId="0" applyFont="1" applyAlignment="1">
      <alignment horizontal="center" vertical="center" wrapText="1"/>
    </xf>
    <xf numFmtId="0" fontId="41" fillId="0" borderId="5" xfId="0" applyNumberFormat="1" applyFont="1" applyBorder="1" applyAlignment="1">
      <alignment horizontal="center" vertical="center"/>
    </xf>
    <xf numFmtId="0" fontId="42" fillId="0" borderId="5" xfId="0" applyNumberFormat="1" applyFont="1" applyBorder="1" applyAlignment="1">
      <alignment horizontal="center" vertical="center"/>
    </xf>
    <xf numFmtId="167" fontId="41" fillId="0" borderId="5" xfId="1" applyFont="1" applyBorder="1" applyAlignment="1">
      <alignment horizontal="center" vertical="center"/>
    </xf>
    <xf numFmtId="167" fontId="42" fillId="0" borderId="5" xfId="1" applyFont="1" applyBorder="1" applyAlignment="1">
      <alignment horizontal="center" vertical="center"/>
    </xf>
    <xf numFmtId="10" fontId="0" fillId="0" borderId="5" xfId="0" applyNumberFormat="1" applyFont="1" applyBorder="1" applyAlignment="1">
      <alignment horizontal="center" vertical="center"/>
    </xf>
    <xf numFmtId="0" fontId="17" fillId="0" borderId="10" xfId="0" applyFont="1" applyBorder="1" applyAlignment="1">
      <alignment vertical="center"/>
    </xf>
    <xf numFmtId="0" fontId="17" fillId="0" borderId="26" xfId="0" applyFont="1" applyBorder="1" applyAlignment="1">
      <alignment vertical="center"/>
    </xf>
    <xf numFmtId="0" fontId="17" fillId="0" borderId="28" xfId="0" applyFont="1" applyBorder="1" applyAlignment="1">
      <alignment horizontal="center" vertical="center"/>
    </xf>
    <xf numFmtId="3" fontId="42" fillId="0" borderId="16" xfId="0" applyNumberFormat="1" applyFont="1" applyBorder="1" applyAlignment="1">
      <alignment horizontal="center" vertical="center"/>
    </xf>
    <xf numFmtId="3" fontId="41" fillId="0" borderId="5" xfId="0" applyNumberFormat="1" applyFont="1" applyBorder="1" applyAlignment="1">
      <alignment horizontal="center" vertical="center"/>
    </xf>
    <xf numFmtId="4" fontId="41" fillId="0" borderId="5" xfId="0" applyNumberFormat="1" applyFont="1" applyFill="1" applyBorder="1" applyAlignment="1">
      <alignment horizontal="center" vertical="center"/>
    </xf>
    <xf numFmtId="0" fontId="14" fillId="5" borderId="15" xfId="0" applyFont="1" applyFill="1" applyBorder="1" applyAlignment="1" applyProtection="1">
      <alignment horizontal="center" vertical="center"/>
      <protection hidden="1"/>
    </xf>
    <xf numFmtId="0" fontId="14" fillId="5" borderId="16" xfId="0" applyFont="1" applyFill="1" applyBorder="1" applyAlignment="1" applyProtection="1">
      <alignment horizontal="center" vertical="center"/>
      <protection hidden="1"/>
    </xf>
    <xf numFmtId="0" fontId="14" fillId="5" borderId="17" xfId="0" applyFont="1" applyFill="1" applyBorder="1" applyAlignment="1" applyProtection="1">
      <alignment horizontal="center" vertical="center"/>
      <protection hidden="1"/>
    </xf>
    <xf numFmtId="10" fontId="14" fillId="5" borderId="15" xfId="0" applyNumberFormat="1" applyFont="1" applyFill="1" applyBorder="1" applyAlignment="1" applyProtection="1">
      <alignment horizontal="center" vertical="center"/>
      <protection hidden="1"/>
    </xf>
    <xf numFmtId="10" fontId="14" fillId="5" borderId="16" xfId="0" applyNumberFormat="1" applyFont="1" applyFill="1" applyBorder="1" applyAlignment="1" applyProtection="1">
      <alignment horizontal="center" vertical="center"/>
      <protection hidden="1"/>
    </xf>
    <xf numFmtId="10" fontId="14" fillId="5" borderId="17" xfId="0" applyNumberFormat="1" applyFont="1" applyFill="1" applyBorder="1" applyAlignment="1" applyProtection="1">
      <alignment horizontal="center" vertical="center"/>
      <protection hidden="1"/>
    </xf>
    <xf numFmtId="164" fontId="14" fillId="5" borderId="15" xfId="0" applyNumberFormat="1" applyFont="1" applyFill="1" applyBorder="1" applyAlignment="1" applyProtection="1">
      <alignment horizontal="center" vertical="center"/>
      <protection hidden="1"/>
    </xf>
    <xf numFmtId="164" fontId="14" fillId="5" borderId="16" xfId="0" applyNumberFormat="1" applyFont="1" applyFill="1" applyBorder="1" applyAlignment="1" applyProtection="1">
      <alignment horizontal="center" vertical="center"/>
      <protection hidden="1"/>
    </xf>
    <xf numFmtId="164" fontId="14" fillId="5" borderId="17" xfId="0" applyNumberFormat="1" applyFont="1" applyFill="1" applyBorder="1" applyAlignment="1" applyProtection="1">
      <alignment horizontal="center" vertical="center"/>
      <protection hidden="1"/>
    </xf>
    <xf numFmtId="175" fontId="0" fillId="0" borderId="5" xfId="0" applyNumberFormat="1" applyBorder="1" applyProtection="1">
      <protection locked="0"/>
    </xf>
    <xf numFmtId="176" fontId="16" fillId="0" borderId="1" xfId="0" applyNumberFormat="1" applyFont="1" applyBorder="1" applyAlignment="1" applyProtection="1">
      <alignment horizontal="center" vertical="center"/>
      <protection hidden="1"/>
    </xf>
    <xf numFmtId="176" fontId="16" fillId="0" borderId="2" xfId="0" applyNumberFormat="1" applyFont="1" applyBorder="1" applyAlignment="1" applyProtection="1">
      <alignment horizontal="center" vertical="center"/>
      <protection hidden="1"/>
    </xf>
    <xf numFmtId="176" fontId="16" fillId="0" borderId="3" xfId="0" applyNumberFormat="1" applyFont="1" applyBorder="1" applyAlignment="1" applyProtection="1">
      <alignment horizontal="center" vertical="center"/>
      <protection hidden="1"/>
    </xf>
    <xf numFmtId="176" fontId="16" fillId="0" borderId="18" xfId="0" applyNumberFormat="1" applyFont="1" applyBorder="1" applyAlignment="1" applyProtection="1">
      <alignment horizontal="center" vertical="center"/>
      <protection hidden="1"/>
    </xf>
    <xf numFmtId="176" fontId="16" fillId="0" borderId="0" xfId="0" applyNumberFormat="1" applyFont="1" applyAlignment="1" applyProtection="1">
      <alignment horizontal="center" vertical="center"/>
      <protection hidden="1"/>
    </xf>
    <xf numFmtId="176" fontId="16" fillId="0" borderId="19" xfId="0" applyNumberFormat="1" applyFont="1" applyBorder="1" applyAlignment="1" applyProtection="1">
      <alignment horizontal="center" vertical="center"/>
      <protection hidden="1"/>
    </xf>
    <xf numFmtId="176" fontId="16" fillId="0" borderId="20" xfId="0" applyNumberFormat="1" applyFont="1" applyBorder="1" applyAlignment="1" applyProtection="1">
      <alignment horizontal="center" vertical="center"/>
      <protection hidden="1"/>
    </xf>
    <xf numFmtId="176" fontId="16" fillId="0" borderId="21" xfId="0" applyNumberFormat="1" applyFont="1" applyBorder="1" applyAlignment="1" applyProtection="1">
      <alignment horizontal="center" vertical="center"/>
      <protection hidden="1"/>
    </xf>
    <xf numFmtId="176" fontId="16" fillId="0" borderId="22" xfId="0" applyNumberFormat="1" applyFont="1" applyBorder="1" applyAlignment="1" applyProtection="1">
      <alignment horizontal="center" vertical="center"/>
      <protection hidden="1"/>
    </xf>
    <xf numFmtId="0" fontId="0" fillId="0" borderId="5" xfId="0" applyBorder="1" applyProtection="1">
      <protection locked="0"/>
    </xf>
    <xf numFmtId="0" fontId="15" fillId="5" borderId="1" xfId="0" applyFont="1" applyFill="1" applyBorder="1" applyAlignment="1" applyProtection="1">
      <alignment horizontal="center" vertical="center"/>
      <protection hidden="1"/>
    </xf>
    <xf numFmtId="0" fontId="15" fillId="5" borderId="2" xfId="0" applyFont="1" applyFill="1" applyBorder="1" applyAlignment="1" applyProtection="1">
      <alignment horizontal="center" vertical="center"/>
      <protection hidden="1"/>
    </xf>
    <xf numFmtId="0" fontId="15" fillId="5" borderId="3" xfId="0" applyFont="1" applyFill="1" applyBorder="1" applyAlignment="1" applyProtection="1">
      <alignment horizontal="center" vertical="center"/>
      <protection hidden="1"/>
    </xf>
    <xf numFmtId="0" fontId="15" fillId="5" borderId="20" xfId="0" applyFont="1" applyFill="1" applyBorder="1" applyAlignment="1" applyProtection="1">
      <alignment horizontal="center" vertical="center"/>
      <protection hidden="1"/>
    </xf>
    <xf numFmtId="0" fontId="15" fillId="5" borderId="21" xfId="0" applyFont="1" applyFill="1" applyBorder="1" applyAlignment="1" applyProtection="1">
      <alignment horizontal="center" vertical="center"/>
      <protection hidden="1"/>
    </xf>
    <xf numFmtId="0" fontId="15" fillId="5" borderId="22" xfId="0" applyFont="1" applyFill="1" applyBorder="1" applyAlignment="1" applyProtection="1">
      <alignment horizontal="center" vertical="center"/>
      <protection hidden="1"/>
    </xf>
    <xf numFmtId="0" fontId="0" fillId="0" borderId="0" xfId="0" applyAlignment="1" applyProtection="1">
      <alignment horizontal="center"/>
      <protection hidden="1"/>
    </xf>
    <xf numFmtId="0" fontId="12" fillId="7" borderId="1" xfId="0" applyFont="1" applyFill="1" applyBorder="1" applyAlignment="1" applyProtection="1">
      <alignment horizontal="center" vertical="top" wrapText="1"/>
      <protection hidden="1"/>
    </xf>
    <xf numFmtId="0" fontId="12" fillId="7" borderId="2" xfId="0" applyFont="1" applyFill="1" applyBorder="1" applyAlignment="1" applyProtection="1">
      <alignment horizontal="center" vertical="top" wrapText="1"/>
      <protection hidden="1"/>
    </xf>
    <xf numFmtId="0" fontId="12" fillId="7" borderId="3" xfId="0" applyFont="1" applyFill="1" applyBorder="1" applyAlignment="1" applyProtection="1">
      <alignment horizontal="center" vertical="top" wrapText="1"/>
      <protection hidden="1"/>
    </xf>
    <xf numFmtId="0" fontId="12" fillId="7" borderId="18" xfId="0" applyFont="1" applyFill="1" applyBorder="1" applyAlignment="1" applyProtection="1">
      <alignment horizontal="center" vertical="top" wrapText="1"/>
      <protection hidden="1"/>
    </xf>
    <xf numFmtId="0" fontId="12" fillId="7" borderId="0" xfId="0" applyFont="1" applyFill="1" applyAlignment="1" applyProtection="1">
      <alignment horizontal="center" vertical="top" wrapText="1"/>
      <protection hidden="1"/>
    </xf>
    <xf numFmtId="0" fontId="12" fillId="7" borderId="19" xfId="0" applyFont="1" applyFill="1" applyBorder="1" applyAlignment="1" applyProtection="1">
      <alignment horizontal="center" vertical="top" wrapText="1"/>
      <protection hidden="1"/>
    </xf>
    <xf numFmtId="0" fontId="12" fillId="7" borderId="20" xfId="0" applyFont="1" applyFill="1" applyBorder="1" applyAlignment="1" applyProtection="1">
      <alignment horizontal="center" vertical="top" wrapText="1"/>
      <protection hidden="1"/>
    </xf>
    <xf numFmtId="0" fontId="12" fillId="7" borderId="21" xfId="0" applyFont="1" applyFill="1" applyBorder="1" applyAlignment="1" applyProtection="1">
      <alignment horizontal="center" vertical="top" wrapText="1"/>
      <protection hidden="1"/>
    </xf>
    <xf numFmtId="0" fontId="12" fillId="7" borderId="22" xfId="0" applyFont="1" applyFill="1" applyBorder="1" applyAlignment="1" applyProtection="1">
      <alignment horizontal="center" vertical="top" wrapText="1"/>
      <protection hidden="1"/>
    </xf>
    <xf numFmtId="0" fontId="0" fillId="0" borderId="0" xfId="0" applyProtection="1">
      <protection hidden="1"/>
    </xf>
    <xf numFmtId="174" fontId="14" fillId="0" borderId="15" xfId="0" applyNumberFormat="1" applyFont="1" applyBorder="1" applyAlignment="1" applyProtection="1">
      <alignment horizontal="center" vertical="center"/>
      <protection locked="0"/>
    </xf>
    <xf numFmtId="174" fontId="14" fillId="0" borderId="16" xfId="0" applyNumberFormat="1" applyFont="1" applyBorder="1" applyAlignment="1" applyProtection="1">
      <alignment horizontal="center" vertical="center"/>
      <protection locked="0"/>
    </xf>
    <xf numFmtId="174" fontId="14" fillId="0" borderId="17" xfId="0" applyNumberFormat="1" applyFont="1" applyBorder="1" applyAlignment="1" applyProtection="1">
      <alignment horizontal="center" vertical="center"/>
      <protection locked="0"/>
    </xf>
    <xf numFmtId="0" fontId="14" fillId="11" borderId="15" xfId="0" applyFont="1" applyFill="1" applyBorder="1" applyAlignment="1" applyProtection="1">
      <alignment horizontal="center" vertical="center"/>
      <protection hidden="1"/>
    </xf>
    <xf numFmtId="0" fontId="14" fillId="11" borderId="16" xfId="0" applyFont="1" applyFill="1" applyBorder="1" applyAlignment="1" applyProtection="1">
      <alignment horizontal="center" vertical="center"/>
      <protection hidden="1"/>
    </xf>
    <xf numFmtId="0" fontId="14" fillId="11" borderId="17" xfId="0" applyFont="1" applyFill="1" applyBorder="1" applyAlignment="1" applyProtection="1">
      <alignment horizontal="center" vertical="center"/>
      <protection hidden="1"/>
    </xf>
    <xf numFmtId="0" fontId="14" fillId="0" borderId="15" xfId="0" applyFont="1" applyBorder="1" applyAlignment="1" applyProtection="1">
      <alignment horizontal="center" vertical="center"/>
      <protection locked="0"/>
    </xf>
    <xf numFmtId="0" fontId="14" fillId="0" borderId="16" xfId="0" applyFont="1" applyBorder="1" applyAlignment="1" applyProtection="1">
      <alignment horizontal="center" vertical="center"/>
      <protection locked="0"/>
    </xf>
    <xf numFmtId="0" fontId="14" fillId="0" borderId="17" xfId="0" applyFont="1" applyBorder="1" applyAlignment="1" applyProtection="1">
      <alignment horizontal="center" vertical="center"/>
      <protection locked="0"/>
    </xf>
    <xf numFmtId="0" fontId="9" fillId="10" borderId="0" xfId="0" applyFont="1" applyFill="1" applyAlignment="1">
      <alignment horizontal="right"/>
    </xf>
    <xf numFmtId="0" fontId="0" fillId="10" borderId="30" xfId="0" applyFill="1" applyBorder="1" applyAlignment="1">
      <alignment horizontal="center"/>
    </xf>
    <xf numFmtId="0" fontId="13" fillId="10" borderId="0" xfId="0" applyFont="1" applyFill="1" applyAlignment="1" applyProtection="1">
      <alignment horizontal="left" vertical="top" wrapText="1"/>
      <protection hidden="1"/>
    </xf>
    <xf numFmtId="0" fontId="21" fillId="10" borderId="0" xfId="2" applyFont="1" applyFill="1" applyAlignment="1" applyProtection="1">
      <alignment horizontal="center" vertical="center" wrapText="1"/>
      <protection hidden="1"/>
    </xf>
    <xf numFmtId="0" fontId="22" fillId="10" borderId="0" xfId="2" applyFont="1" applyFill="1" applyAlignment="1" applyProtection="1">
      <alignment horizontal="center" vertical="center"/>
      <protection hidden="1"/>
    </xf>
    <xf numFmtId="0" fontId="21" fillId="7" borderId="0" xfId="2" applyFont="1" applyFill="1" applyAlignment="1" applyProtection="1">
      <alignment horizontal="center" vertical="center" wrapText="1"/>
      <protection hidden="1"/>
    </xf>
    <xf numFmtId="0" fontId="17" fillId="10" borderId="15" xfId="0" applyFont="1" applyFill="1" applyBorder="1" applyAlignment="1" applyProtection="1">
      <alignment horizontal="center" vertical="top"/>
      <protection hidden="1"/>
    </xf>
    <xf numFmtId="0" fontId="17" fillId="10" borderId="16" xfId="0" applyFont="1" applyFill="1" applyBorder="1" applyAlignment="1" applyProtection="1">
      <alignment horizontal="center" vertical="top"/>
      <protection hidden="1"/>
    </xf>
    <xf numFmtId="0" fontId="17" fillId="10" borderId="17" xfId="0" applyFont="1" applyFill="1" applyBorder="1" applyAlignment="1" applyProtection="1">
      <alignment horizontal="center" vertical="top"/>
      <protection hidden="1"/>
    </xf>
    <xf numFmtId="178" fontId="0" fillId="7" borderId="15" xfId="0" applyNumberFormat="1" applyFill="1" applyBorder="1" applyAlignment="1" applyProtection="1">
      <alignment horizontal="center" vertical="top"/>
      <protection hidden="1"/>
    </xf>
    <xf numFmtId="178" fontId="0" fillId="7" borderId="16" xfId="0" applyNumberFormat="1" applyFill="1" applyBorder="1" applyAlignment="1" applyProtection="1">
      <alignment horizontal="center" vertical="top"/>
      <protection hidden="1"/>
    </xf>
    <xf numFmtId="178" fontId="0" fillId="7" borderId="17" xfId="0" applyNumberFormat="1" applyFill="1" applyBorder="1" applyAlignment="1" applyProtection="1">
      <alignment horizontal="center" vertical="top"/>
      <protection hidden="1"/>
    </xf>
    <xf numFmtId="0" fontId="0" fillId="7" borderId="15" xfId="0" applyFill="1" applyBorder="1" applyAlignment="1" applyProtection="1">
      <alignment horizontal="center" vertical="top"/>
      <protection hidden="1"/>
    </xf>
    <xf numFmtId="0" fontId="0" fillId="7" borderId="16" xfId="0" applyFill="1" applyBorder="1" applyAlignment="1" applyProtection="1">
      <alignment horizontal="center" vertical="top"/>
      <protection hidden="1"/>
    </xf>
    <xf numFmtId="0" fontId="0" fillId="7" borderId="17" xfId="0" applyFill="1" applyBorder="1" applyAlignment="1" applyProtection="1">
      <alignment horizontal="center" vertical="top"/>
      <protection hidden="1"/>
    </xf>
    <xf numFmtId="174" fontId="18" fillId="7" borderId="15" xfId="0" applyNumberFormat="1" applyFont="1" applyFill="1" applyBorder="1" applyAlignment="1" applyProtection="1">
      <alignment horizontal="center" vertical="top"/>
      <protection hidden="1"/>
    </xf>
    <xf numFmtId="174" fontId="18" fillId="7" borderId="16" xfId="0" applyNumberFormat="1" applyFont="1" applyFill="1" applyBorder="1" applyAlignment="1" applyProtection="1">
      <alignment horizontal="center" vertical="top"/>
      <protection hidden="1"/>
    </xf>
    <xf numFmtId="174" fontId="18" fillId="7" borderId="17" xfId="0" applyNumberFormat="1" applyFont="1" applyFill="1" applyBorder="1" applyAlignment="1" applyProtection="1">
      <alignment horizontal="center" vertical="top"/>
      <protection hidden="1"/>
    </xf>
    <xf numFmtId="174" fontId="0" fillId="7" borderId="15" xfId="0" applyNumberFormat="1" applyFill="1" applyBorder="1" applyAlignment="1" applyProtection="1">
      <alignment horizontal="center" vertical="top"/>
      <protection hidden="1"/>
    </xf>
    <xf numFmtId="179" fontId="0" fillId="7" borderId="15" xfId="0" applyNumberFormat="1" applyFill="1" applyBorder="1" applyAlignment="1" applyProtection="1">
      <alignment horizontal="center" vertical="top"/>
      <protection hidden="1"/>
    </xf>
    <xf numFmtId="0" fontId="19" fillId="10" borderId="0" xfId="0" applyFont="1" applyFill="1" applyAlignment="1" applyProtection="1">
      <alignment horizontal="left" vertical="top"/>
      <protection hidden="1"/>
    </xf>
    <xf numFmtId="0" fontId="17" fillId="10" borderId="1" xfId="0" applyFont="1" applyFill="1" applyBorder="1" applyAlignment="1" applyProtection="1">
      <alignment horizontal="center" vertical="top"/>
      <protection hidden="1"/>
    </xf>
    <xf numFmtId="0" fontId="17" fillId="10" borderId="2" xfId="0" applyFont="1" applyFill="1" applyBorder="1" applyAlignment="1" applyProtection="1">
      <alignment horizontal="center" vertical="top"/>
      <protection hidden="1"/>
    </xf>
    <xf numFmtId="0" fontId="17" fillId="10" borderId="3" xfId="0" applyFont="1" applyFill="1" applyBorder="1" applyAlignment="1" applyProtection="1">
      <alignment horizontal="center" vertical="top"/>
      <protection hidden="1"/>
    </xf>
    <xf numFmtId="0" fontId="0" fillId="7" borderId="1" xfId="0" applyFill="1" applyBorder="1" applyAlignment="1" applyProtection="1">
      <alignment vertical="top"/>
      <protection hidden="1"/>
    </xf>
    <xf numFmtId="0" fontId="0" fillId="7" borderId="2" xfId="0" applyFill="1" applyBorder="1" applyAlignment="1" applyProtection="1">
      <alignment vertical="top"/>
      <protection hidden="1"/>
    </xf>
    <xf numFmtId="0" fontId="0" fillId="7" borderId="3" xfId="0" applyFill="1" applyBorder="1" applyAlignment="1" applyProtection="1">
      <alignment vertical="top"/>
      <protection hidden="1"/>
    </xf>
    <xf numFmtId="0" fontId="0" fillId="7" borderId="15" xfId="0" applyFill="1" applyBorder="1" applyAlignment="1" applyProtection="1">
      <alignment vertical="top"/>
      <protection hidden="1"/>
    </xf>
    <xf numFmtId="0" fontId="0" fillId="7" borderId="16" xfId="0" applyFill="1" applyBorder="1" applyAlignment="1" applyProtection="1">
      <alignment vertical="top"/>
      <protection hidden="1"/>
    </xf>
    <xf numFmtId="0" fontId="0" fillId="7" borderId="17" xfId="0" applyFill="1" applyBorder="1" applyAlignment="1" applyProtection="1">
      <alignment vertical="top"/>
      <protection hidden="1"/>
    </xf>
    <xf numFmtId="0" fontId="17" fillId="10" borderId="20" xfId="0" applyFont="1" applyFill="1" applyBorder="1" applyAlignment="1" applyProtection="1">
      <alignment horizontal="center" vertical="top"/>
      <protection hidden="1"/>
    </xf>
    <xf numFmtId="0" fontId="17" fillId="10" borderId="21" xfId="0" applyFont="1" applyFill="1" applyBorder="1" applyAlignment="1" applyProtection="1">
      <alignment horizontal="center" vertical="top"/>
      <protection hidden="1"/>
    </xf>
    <xf numFmtId="0" fontId="17" fillId="10" borderId="22" xfId="0" applyFont="1" applyFill="1" applyBorder="1" applyAlignment="1" applyProtection="1">
      <alignment horizontal="center" vertical="top"/>
      <protection hidden="1"/>
    </xf>
    <xf numFmtId="0" fontId="0" fillId="7" borderId="20" xfId="0" applyFill="1" applyBorder="1" applyAlignment="1" applyProtection="1">
      <alignment vertical="top"/>
      <protection hidden="1"/>
    </xf>
    <xf numFmtId="0" fontId="0" fillId="7" borderId="21" xfId="0" applyFill="1" applyBorder="1" applyAlignment="1" applyProtection="1">
      <alignment vertical="top"/>
      <protection hidden="1"/>
    </xf>
    <xf numFmtId="0" fontId="0" fillId="7" borderId="22" xfId="0" applyFill="1" applyBorder="1" applyAlignment="1" applyProtection="1">
      <alignment vertical="top"/>
      <protection hidden="1"/>
    </xf>
    <xf numFmtId="175" fontId="0" fillId="7" borderId="15" xfId="0" applyNumberFormat="1" applyFill="1" applyBorder="1" applyAlignment="1" applyProtection="1">
      <alignment vertical="top"/>
      <protection hidden="1"/>
    </xf>
    <xf numFmtId="175" fontId="0" fillId="7" borderId="16" xfId="0" applyNumberFormat="1" applyFill="1" applyBorder="1" applyAlignment="1" applyProtection="1">
      <alignment vertical="top"/>
      <protection hidden="1"/>
    </xf>
    <xf numFmtId="175" fontId="0" fillId="7" borderId="17" xfId="0" applyNumberFormat="1" applyFill="1" applyBorder="1" applyAlignment="1" applyProtection="1">
      <alignment vertical="top"/>
      <protection hidden="1"/>
    </xf>
    <xf numFmtId="0" fontId="15" fillId="12" borderId="15" xfId="0" applyFont="1" applyFill="1" applyBorder="1" applyAlignment="1" applyProtection="1">
      <alignment horizontal="center" vertical="top"/>
      <protection hidden="1"/>
    </xf>
    <xf numFmtId="0" fontId="15" fillId="12" borderId="16" xfId="0" applyFont="1" applyFill="1" applyBorder="1" applyAlignment="1" applyProtection="1">
      <alignment horizontal="center" vertical="top"/>
      <protection hidden="1"/>
    </xf>
    <xf numFmtId="0" fontId="15" fillId="12" borderId="17" xfId="0" applyFont="1" applyFill="1" applyBorder="1" applyAlignment="1" applyProtection="1">
      <alignment horizontal="center" vertical="top"/>
      <protection hidden="1"/>
    </xf>
    <xf numFmtId="177" fontId="12" fillId="7" borderId="0" xfId="0" applyNumberFormat="1" applyFont="1" applyFill="1" applyAlignment="1" applyProtection="1">
      <alignment horizontal="right" vertical="top"/>
      <protection hidden="1"/>
    </xf>
    <xf numFmtId="0" fontId="23" fillId="10" borderId="2" xfId="2" applyFont="1" applyFill="1" applyBorder="1" applyAlignment="1" applyProtection="1">
      <alignment horizontal="left" vertical="center"/>
      <protection hidden="1"/>
    </xf>
    <xf numFmtId="0" fontId="24" fillId="10" borderId="0" xfId="2" applyFont="1" applyFill="1" applyAlignment="1" applyProtection="1">
      <alignment horizontal="center" vertical="center"/>
      <protection hidden="1"/>
    </xf>
    <xf numFmtId="0" fontId="23" fillId="10" borderId="0" xfId="2" applyFont="1" applyFill="1" applyAlignment="1" applyProtection="1">
      <alignment horizontal="left" vertical="center"/>
      <protection hidden="1"/>
    </xf>
    <xf numFmtId="0" fontId="25" fillId="10" borderId="0" xfId="2" applyFont="1" applyFill="1" applyAlignment="1" applyProtection="1">
      <alignment horizontal="center" vertical="center"/>
      <protection hidden="1"/>
    </xf>
    <xf numFmtId="0" fontId="26" fillId="12" borderId="31" xfId="2" applyFont="1" applyFill="1" applyBorder="1" applyAlignment="1" applyProtection="1">
      <alignment horizontal="center" vertical="center" textRotation="90"/>
      <protection hidden="1"/>
    </xf>
    <xf numFmtId="0" fontId="26" fillId="12" borderId="32" xfId="2" applyFont="1" applyFill="1" applyBorder="1" applyAlignment="1" applyProtection="1">
      <alignment horizontal="center" vertical="center" textRotation="90"/>
      <protection hidden="1"/>
    </xf>
    <xf numFmtId="0" fontId="26" fillId="12" borderId="35" xfId="2" applyFont="1" applyFill="1" applyBorder="1" applyAlignment="1" applyProtection="1">
      <alignment horizontal="center" vertical="center" textRotation="90"/>
      <protection hidden="1"/>
    </xf>
    <xf numFmtId="0" fontId="26" fillId="12" borderId="36" xfId="2" applyFont="1" applyFill="1" applyBorder="1" applyAlignment="1" applyProtection="1">
      <alignment horizontal="center" vertical="center" textRotation="90"/>
      <protection hidden="1"/>
    </xf>
    <xf numFmtId="0" fontId="26" fillId="12" borderId="0" xfId="2" applyFont="1" applyFill="1" applyAlignment="1" applyProtection="1">
      <alignment horizontal="center" vertical="center" textRotation="90"/>
      <protection hidden="1"/>
    </xf>
    <xf numFmtId="0" fontId="26" fillId="12" borderId="38" xfId="2" applyFont="1" applyFill="1" applyBorder="1" applyAlignment="1" applyProtection="1">
      <alignment horizontal="center" vertical="center" textRotation="90"/>
      <protection hidden="1"/>
    </xf>
    <xf numFmtId="0" fontId="26" fillId="12" borderId="39" xfId="2" applyFont="1" applyFill="1" applyBorder="1" applyAlignment="1" applyProtection="1">
      <alignment horizontal="center" vertical="center" textRotation="90"/>
      <protection hidden="1"/>
    </xf>
    <xf numFmtId="0" fontId="21" fillId="0" borderId="33" xfId="2" applyFont="1" applyBorder="1" applyAlignment="1" applyProtection="1">
      <alignment horizontal="left" vertical="center"/>
      <protection hidden="1"/>
    </xf>
    <xf numFmtId="0" fontId="21" fillId="0" borderId="34" xfId="2" applyFont="1" applyBorder="1" applyAlignment="1" applyProtection="1">
      <alignment horizontal="left" vertical="center"/>
      <protection hidden="1"/>
    </xf>
    <xf numFmtId="0" fontId="21" fillId="0" borderId="23" xfId="2" applyFont="1" applyBorder="1" applyAlignment="1" applyProtection="1">
      <alignment horizontal="left" vertical="center"/>
      <protection hidden="1"/>
    </xf>
    <xf numFmtId="0" fontId="27" fillId="0" borderId="33" xfId="2" applyFont="1" applyBorder="1" applyAlignment="1" applyProtection="1">
      <alignment horizontal="center" vertical="center"/>
      <protection locked="0"/>
    </xf>
    <xf numFmtId="0" fontId="27" fillId="0" borderId="34" xfId="2" applyFont="1" applyBorder="1" applyAlignment="1" applyProtection="1">
      <alignment horizontal="center" vertical="center"/>
      <protection locked="0"/>
    </xf>
    <xf numFmtId="0" fontId="27" fillId="0" borderId="23" xfId="2" applyFont="1" applyBorder="1" applyAlignment="1" applyProtection="1">
      <alignment horizontal="center" vertical="center"/>
      <protection locked="0"/>
    </xf>
    <xf numFmtId="0" fontId="21" fillId="0" borderId="33" xfId="2" applyFont="1" applyBorder="1" applyAlignment="1" applyProtection="1">
      <alignment horizontal="center" vertical="center"/>
      <protection hidden="1"/>
    </xf>
    <xf numFmtId="0" fontId="21" fillId="0" borderId="34" xfId="2" applyFont="1" applyBorder="1" applyAlignment="1" applyProtection="1">
      <alignment horizontal="center" vertical="center"/>
      <protection hidden="1"/>
    </xf>
    <xf numFmtId="0" fontId="21" fillId="0" borderId="23" xfId="2" applyFont="1" applyBorder="1" applyAlignment="1" applyProtection="1">
      <alignment horizontal="center" vertical="center"/>
      <protection hidden="1"/>
    </xf>
    <xf numFmtId="0" fontId="28" fillId="0" borderId="5" xfId="2" applyFont="1" applyBorder="1" applyAlignment="1" applyProtection="1">
      <alignment horizontal="center" vertical="center"/>
      <protection locked="0"/>
    </xf>
    <xf numFmtId="0" fontId="21" fillId="0" borderId="33" xfId="2" applyFont="1" applyBorder="1" applyAlignment="1" applyProtection="1">
      <alignment horizontal="left" vertical="center"/>
      <protection locked="0"/>
    </xf>
    <xf numFmtId="0" fontId="21" fillId="0" borderId="34" xfId="2" applyFont="1" applyBorder="1" applyAlignment="1" applyProtection="1">
      <alignment horizontal="left" vertical="center"/>
      <protection locked="0"/>
    </xf>
    <xf numFmtId="0" fontId="21" fillId="0" borderId="23" xfId="2" applyFont="1" applyBorder="1" applyAlignment="1" applyProtection="1">
      <alignment horizontal="left" vertical="center"/>
      <protection locked="0"/>
    </xf>
    <xf numFmtId="0" fontId="28" fillId="0" borderId="33" xfId="2" applyFont="1" applyBorder="1" applyAlignment="1" applyProtection="1">
      <alignment horizontal="center" vertical="center"/>
      <protection locked="0"/>
    </xf>
    <xf numFmtId="0" fontId="28" fillId="0" borderId="34" xfId="2" applyFont="1" applyBorder="1" applyAlignment="1" applyProtection="1">
      <alignment horizontal="center" vertical="center"/>
      <protection locked="0"/>
    </xf>
    <xf numFmtId="0" fontId="28" fillId="0" borderId="23" xfId="2" applyFont="1" applyBorder="1" applyAlignment="1" applyProtection="1">
      <alignment horizontal="center" vertical="center"/>
      <protection locked="0"/>
    </xf>
    <xf numFmtId="0" fontId="22" fillId="0" borderId="34" xfId="2" applyFont="1" applyBorder="1" applyAlignment="1" applyProtection="1">
      <alignment horizontal="center" vertical="center"/>
      <protection hidden="1"/>
    </xf>
    <xf numFmtId="0" fontId="22" fillId="0" borderId="23" xfId="2" applyFont="1" applyBorder="1" applyAlignment="1" applyProtection="1">
      <alignment horizontal="center" vertical="center"/>
      <protection hidden="1"/>
    </xf>
    <xf numFmtId="0" fontId="21" fillId="0" borderId="5" xfId="2" applyFont="1" applyBorder="1" applyAlignment="1" applyProtection="1">
      <alignment horizontal="center" vertical="center"/>
      <protection hidden="1"/>
    </xf>
    <xf numFmtId="0" fontId="21" fillId="0" borderId="34" xfId="2" applyFont="1" applyBorder="1" applyAlignment="1" applyProtection="1">
      <alignment horizontal="center" vertical="center"/>
      <protection locked="0"/>
    </xf>
    <xf numFmtId="0" fontId="21" fillId="0" borderId="33" xfId="2" applyFont="1" applyBorder="1" applyAlignment="1" applyProtection="1">
      <alignment horizontal="center" vertical="center"/>
      <protection locked="0"/>
    </xf>
    <xf numFmtId="0" fontId="21" fillId="0" borderId="23" xfId="2" applyFont="1" applyBorder="1" applyAlignment="1" applyProtection="1">
      <alignment horizontal="center" vertical="center"/>
      <protection locked="0"/>
    </xf>
    <xf numFmtId="0" fontId="21" fillId="0" borderId="33" xfId="2" applyFont="1" applyBorder="1" applyAlignment="1" applyProtection="1">
      <alignment vertical="center"/>
      <protection hidden="1"/>
    </xf>
    <xf numFmtId="0" fontId="21" fillId="0" borderId="34" xfId="2" applyFont="1" applyBorder="1" applyAlignment="1" applyProtection="1">
      <alignment vertical="center"/>
      <protection hidden="1"/>
    </xf>
    <xf numFmtId="3" fontId="28" fillId="0" borderId="33" xfId="2" quotePrefix="1" applyNumberFormat="1" applyFont="1" applyBorder="1" applyAlignment="1" applyProtection="1">
      <alignment horizontal="center" vertical="center"/>
      <protection locked="0"/>
    </xf>
    <xf numFmtId="0" fontId="21" fillId="0" borderId="37" xfId="2" applyFont="1" applyBorder="1" applyAlignment="1" applyProtection="1">
      <alignment horizontal="center" vertical="center"/>
      <protection hidden="1"/>
    </xf>
    <xf numFmtId="0" fontId="28" fillId="0" borderId="37" xfId="2" quotePrefix="1" applyFont="1" applyBorder="1" applyAlignment="1" applyProtection="1">
      <alignment horizontal="center" vertical="center"/>
      <protection locked="0"/>
    </xf>
    <xf numFmtId="0" fontId="28" fillId="0" borderId="37" xfId="2" applyFont="1" applyBorder="1" applyAlignment="1" applyProtection="1">
      <alignment horizontal="center" vertical="center"/>
      <protection locked="0"/>
    </xf>
    <xf numFmtId="0" fontId="21" fillId="0" borderId="23" xfId="2" applyFont="1" applyBorder="1" applyAlignment="1" applyProtection="1">
      <alignment vertical="center"/>
      <protection hidden="1"/>
    </xf>
    <xf numFmtId="17" fontId="28" fillId="0" borderId="33" xfId="2" applyNumberFormat="1" applyFont="1" applyBorder="1" applyAlignment="1" applyProtection="1">
      <alignment horizontal="center" vertical="center"/>
      <protection locked="0"/>
    </xf>
    <xf numFmtId="0" fontId="22" fillId="0" borderId="5" xfId="2" applyFont="1" applyBorder="1" applyAlignment="1" applyProtection="1">
      <alignment horizontal="center" vertical="center"/>
      <protection locked="0"/>
    </xf>
    <xf numFmtId="49" fontId="28" fillId="0" borderId="5" xfId="2" applyNumberFormat="1" applyFont="1" applyBorder="1" applyAlignment="1" applyProtection="1">
      <alignment horizontal="center" vertical="center"/>
      <protection locked="0"/>
    </xf>
    <xf numFmtId="0" fontId="21" fillId="0" borderId="5" xfId="2" applyFont="1" applyBorder="1" applyAlignment="1" applyProtection="1">
      <alignment horizontal="center" vertical="center" wrapText="1"/>
      <protection hidden="1"/>
    </xf>
    <xf numFmtId="180" fontId="29" fillId="0" borderId="5" xfId="2" applyNumberFormat="1" applyFont="1" applyBorder="1" applyAlignment="1" applyProtection="1">
      <alignment horizontal="center" vertical="center"/>
      <protection locked="0"/>
    </xf>
    <xf numFmtId="0" fontId="21" fillId="0" borderId="5" xfId="2" applyFont="1" applyBorder="1" applyAlignment="1" applyProtection="1">
      <alignment horizontal="center" vertical="center"/>
      <protection locked="0"/>
    </xf>
    <xf numFmtId="0" fontId="30" fillId="0" borderId="33" xfId="2" applyFont="1" applyBorder="1" applyAlignment="1" applyProtection="1">
      <alignment horizontal="left" vertical="center"/>
      <protection hidden="1"/>
    </xf>
    <xf numFmtId="0" fontId="30" fillId="0" borderId="34" xfId="2" applyFont="1" applyBorder="1" applyAlignment="1" applyProtection="1">
      <alignment horizontal="left" vertical="center"/>
      <protection hidden="1"/>
    </xf>
    <xf numFmtId="0" fontId="30" fillId="0" borderId="23" xfId="2" applyFont="1" applyBorder="1" applyAlignment="1" applyProtection="1">
      <alignment horizontal="left" vertical="center"/>
      <protection hidden="1"/>
    </xf>
    <xf numFmtId="0" fontId="22" fillId="0" borderId="33" xfId="2" applyFont="1" applyBorder="1" applyAlignment="1" applyProtection="1">
      <alignment horizontal="left" vertical="center"/>
      <protection locked="0"/>
    </xf>
    <xf numFmtId="0" fontId="22" fillId="0" borderId="34" xfId="2" applyFont="1" applyBorder="1" applyAlignment="1" applyProtection="1">
      <alignment horizontal="left" vertical="center"/>
      <protection locked="0"/>
    </xf>
    <xf numFmtId="0" fontId="22" fillId="0" borderId="23" xfId="2" applyFont="1" applyBorder="1" applyAlignment="1" applyProtection="1">
      <alignment horizontal="left" vertical="center"/>
      <protection locked="0"/>
    </xf>
    <xf numFmtId="0" fontId="28" fillId="0" borderId="5" xfId="2" quotePrefix="1" applyFont="1" applyBorder="1" applyAlignment="1" applyProtection="1">
      <alignment horizontal="center" vertical="center"/>
      <protection locked="0"/>
    </xf>
    <xf numFmtId="0" fontId="32" fillId="0" borderId="33" xfId="3" applyFont="1" applyBorder="1" applyAlignment="1">
      <alignment horizontal="center" vertical="center"/>
      <protection locked="0"/>
    </xf>
    <xf numFmtId="0" fontId="32" fillId="0" borderId="34" xfId="3" applyFont="1" applyBorder="1" applyAlignment="1">
      <alignment horizontal="center" vertical="center"/>
      <protection locked="0"/>
    </xf>
    <xf numFmtId="0" fontId="32" fillId="0" borderId="23" xfId="3" applyFont="1" applyBorder="1" applyAlignment="1">
      <alignment horizontal="center" vertical="center"/>
      <protection locked="0"/>
    </xf>
    <xf numFmtId="0" fontId="21" fillId="0" borderId="5" xfId="2" applyFont="1" applyBorder="1" applyAlignment="1" applyProtection="1">
      <alignment horizontal="left" vertical="center"/>
      <protection hidden="1"/>
    </xf>
    <xf numFmtId="3" fontId="21" fillId="0" borderId="5" xfId="2" quotePrefix="1" applyNumberFormat="1" applyFont="1" applyBorder="1" applyAlignment="1" applyProtection="1">
      <alignment horizontal="center" vertical="center"/>
      <protection locked="0"/>
    </xf>
    <xf numFmtId="0" fontId="21" fillId="0" borderId="5" xfId="2" applyFont="1" applyBorder="1" applyAlignment="1" applyProtection="1">
      <alignment horizontal="left" vertical="center"/>
      <protection locked="0"/>
    </xf>
    <xf numFmtId="167" fontId="28" fillId="0" borderId="5" xfId="4" applyFont="1" applyBorder="1" applyAlignment="1" applyProtection="1">
      <alignment horizontal="center" vertical="center"/>
      <protection locked="0"/>
    </xf>
    <xf numFmtId="0" fontId="22" fillId="0" borderId="34" xfId="2" applyFont="1" applyBorder="1" applyAlignment="1" applyProtection="1">
      <alignment horizontal="left" vertical="center"/>
      <protection hidden="1"/>
    </xf>
    <xf numFmtId="168" fontId="28" fillId="0" borderId="34" xfId="2" applyNumberFormat="1" applyFont="1" applyBorder="1" applyAlignment="1" applyProtection="1">
      <alignment horizontal="center" vertical="center"/>
      <protection locked="0"/>
    </xf>
    <xf numFmtId="168" fontId="21" fillId="0" borderId="33" xfId="2" applyNumberFormat="1" applyFont="1" applyBorder="1" applyAlignment="1" applyProtection="1">
      <alignment horizontal="center" vertical="center"/>
      <protection hidden="1"/>
    </xf>
    <xf numFmtId="168" fontId="21" fillId="0" borderId="34" xfId="2" applyNumberFormat="1" applyFont="1" applyBorder="1" applyAlignment="1" applyProtection="1">
      <alignment horizontal="center" vertical="center"/>
      <protection hidden="1"/>
    </xf>
    <xf numFmtId="0" fontId="28" fillId="0" borderId="34" xfId="2" applyFont="1" applyBorder="1" applyAlignment="1" applyProtection="1">
      <alignment horizontal="center" vertical="center"/>
      <protection hidden="1"/>
    </xf>
    <xf numFmtId="0" fontId="23" fillId="10" borderId="40" xfId="2" applyFont="1" applyFill="1" applyBorder="1" applyAlignment="1" applyProtection="1">
      <alignment horizontal="left" vertical="center"/>
      <protection hidden="1"/>
    </xf>
    <xf numFmtId="0" fontId="21" fillId="10" borderId="0" xfId="2" applyFont="1" applyFill="1" applyAlignment="1" applyProtection="1">
      <alignment horizontal="justify" vertical="center" wrapText="1"/>
      <protection hidden="1"/>
    </xf>
    <xf numFmtId="0" fontId="22" fillId="7" borderId="30" xfId="2" applyFont="1" applyFill="1" applyBorder="1" applyAlignment="1" applyProtection="1">
      <alignment horizontal="center" vertical="center"/>
      <protection locked="0"/>
    </xf>
    <xf numFmtId="0" fontId="44" fillId="0" borderId="0" xfId="0" applyFont="1" applyAlignment="1">
      <alignment horizontal="center" vertical="center"/>
    </xf>
    <xf numFmtId="0" fontId="17" fillId="21" borderId="33" xfId="0" applyFont="1" applyFill="1" applyBorder="1" applyAlignment="1">
      <alignment horizontal="center" vertical="center"/>
    </xf>
    <xf numFmtId="0" fontId="17" fillId="21" borderId="34" xfId="0" applyFont="1" applyFill="1" applyBorder="1" applyAlignment="1">
      <alignment horizontal="center" vertical="center"/>
    </xf>
    <xf numFmtId="0" fontId="17" fillId="21" borderId="23" xfId="0" applyFont="1" applyFill="1" applyBorder="1" applyAlignment="1">
      <alignment horizontal="center" vertical="center"/>
    </xf>
    <xf numFmtId="0" fontId="45" fillId="0" borderId="0" xfId="0" applyFont="1" applyAlignment="1">
      <alignment horizontal="center" vertical="center"/>
    </xf>
    <xf numFmtId="0" fontId="45" fillId="0" borderId="30" xfId="0" applyFont="1" applyBorder="1" applyAlignment="1">
      <alignment horizontal="center" vertical="center"/>
    </xf>
    <xf numFmtId="0" fontId="44" fillId="0" borderId="0" xfId="0" applyFont="1" applyAlignment="1">
      <alignment horizontal="center"/>
    </xf>
    <xf numFmtId="0" fontId="17" fillId="0" borderId="29" xfId="0" applyFont="1" applyBorder="1" applyAlignment="1">
      <alignment horizontal="left" vertical="center"/>
    </xf>
    <xf numFmtId="0" fontId="17" fillId="0" borderId="27" xfId="0" applyFont="1" applyBorder="1" applyAlignment="1">
      <alignment horizontal="left" vertical="center"/>
    </xf>
    <xf numFmtId="0" fontId="17" fillId="0" borderId="45" xfId="0" applyFont="1" applyBorder="1" applyAlignment="1">
      <alignment horizontal="left" vertical="center"/>
    </xf>
    <xf numFmtId="0" fontId="17" fillId="0" borderId="46" xfId="0" applyFont="1" applyBorder="1" applyAlignment="1">
      <alignment horizontal="left" vertical="center"/>
    </xf>
    <xf numFmtId="0" fontId="17" fillId="0" borderId="47" xfId="0" applyFont="1" applyBorder="1" applyAlignment="1">
      <alignment horizontal="left" vertical="center"/>
    </xf>
    <xf numFmtId="0" fontId="45" fillId="0" borderId="2" xfId="0" applyFont="1" applyBorder="1" applyAlignment="1">
      <alignment horizontal="center" vertical="center"/>
    </xf>
    <xf numFmtId="0" fontId="17" fillId="0" borderId="0" xfId="0" applyFont="1" applyAlignment="1">
      <alignment horizontal="center" vertical="center"/>
    </xf>
    <xf numFmtId="0" fontId="7" fillId="18" borderId="0" xfId="0" applyFont="1" applyFill="1" applyAlignment="1">
      <alignment horizontal="center"/>
    </xf>
    <xf numFmtId="0" fontId="0" fillId="0" borderId="0" xfId="0" applyFont="1" applyAlignment="1">
      <alignment horizontal="center" vertical="center" wrapText="1"/>
    </xf>
    <xf numFmtId="0" fontId="0" fillId="0" borderId="30" xfId="0" applyFont="1" applyBorder="1" applyAlignment="1">
      <alignment horizontal="center" vertical="center" wrapText="1"/>
    </xf>
    <xf numFmtId="0" fontId="6" fillId="7" borderId="20" xfId="0" applyFont="1" applyFill="1" applyBorder="1" applyAlignment="1">
      <alignment horizontal="right" vertical="top"/>
    </xf>
    <xf numFmtId="0" fontId="6" fillId="7" borderId="21" xfId="0" applyFont="1" applyFill="1" applyBorder="1" applyAlignment="1">
      <alignment horizontal="right" vertical="top"/>
    </xf>
    <xf numFmtId="0" fontId="35" fillId="0" borderId="0" xfId="0" applyFont="1" applyAlignment="1">
      <alignment horizontal="left" vertical="top"/>
    </xf>
    <xf numFmtId="0" fontId="33" fillId="0" borderId="0" xfId="0" applyFont="1" applyAlignment="1">
      <alignment horizontal="left" vertical="top" wrapText="1"/>
    </xf>
    <xf numFmtId="0" fontId="35" fillId="0" borderId="0" xfId="0" applyFont="1" applyAlignment="1">
      <alignment horizontal="left" vertical="top" wrapText="1"/>
    </xf>
    <xf numFmtId="175" fontId="35" fillId="0" borderId="0" xfId="0" applyNumberFormat="1" applyFont="1" applyAlignment="1">
      <alignment horizontal="left" vertical="top" wrapText="1"/>
    </xf>
    <xf numFmtId="173" fontId="33" fillId="0" borderId="30" xfId="0" applyNumberFormat="1" applyFont="1" applyBorder="1" applyAlignment="1">
      <alignment horizontal="center" vertical="top"/>
    </xf>
    <xf numFmtId="0" fontId="33" fillId="0" borderId="0" xfId="0" applyFont="1" applyAlignment="1">
      <alignment horizontal="left" vertical="top"/>
    </xf>
  </cellXfs>
  <cellStyles count="6">
    <cellStyle name="Comma" xfId="1" builtinId="3"/>
    <cellStyle name="Comma 2" xfId="4" xr:uid="{00000000-0005-0000-0000-000007000000}"/>
    <cellStyle name="Hyperlink" xfId="3" builtinId="8"/>
    <cellStyle name="Normal" xfId="0" builtinId="0"/>
    <cellStyle name="Normal 2" xfId="2" xr:uid="{00000000-0005-0000-0000-00000A000000}"/>
    <cellStyle name="Normal 2 2" xfId="5" xr:uid="{F192434E-1D02-484C-9740-36AC085B5D6A}"/>
  </cellStyles>
  <dxfs count="0"/>
  <tableStyles count="0" defaultTableStyle="TableStyleMedium2" defaultPivotStyle="PivotStyleLight16"/>
  <colors>
    <mruColors>
      <color rgb="FFCCFFCC"/>
      <color rgb="FFCC99FF"/>
      <color rgb="FF00FF00"/>
      <color rgb="FFFF00FF"/>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trlProps/ctrlProp1.xml><?xml version="1.0" encoding="utf-8"?>
<formControlPr xmlns="http://schemas.microsoft.com/office/spreadsheetml/2009/9/main" objectType="CheckBox" checked="Checked" noThreeD="1"/>
</file>

<file path=xl/ctrlProps/ctrlProp2.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noThreeD="1"/>
</file>

<file path=xl/ctrlProps/ctrlProp4.xml><?xml version="1.0" encoding="utf-8"?>
<formControlPr xmlns="http://schemas.microsoft.com/office/spreadsheetml/2009/9/main" objectType="CheckBox" noThreeD="1"/>
</file>

<file path=xl/ctrlProps/ctrlProp5.xml><?xml version="1.0" encoding="utf-8"?>
<formControlPr xmlns="http://schemas.microsoft.com/office/spreadsheetml/2009/9/main" objectType="CheckBox" checked="Checked" noThreeD="1"/>
</file>

<file path=xl/ctrlProps/ctrlProp6.xml><?xml version="1.0" encoding="utf-8"?>
<formControlPr xmlns="http://schemas.microsoft.com/office/spreadsheetml/2009/9/main" objectType="CheckBox" noThreeD="1"/>
</file>

<file path=xl/ctrlProps/ctrlProp7.xml><?xml version="1.0" encoding="utf-8"?>
<formControlPr xmlns="http://schemas.microsoft.com/office/spreadsheetml/2009/9/main" objectType="CheckBox" noThreeD="1"/>
</file>

<file path=xl/ctrlProps/ctrlProp8.xml><?xml version="1.0" encoding="utf-8"?>
<formControlPr xmlns="http://schemas.microsoft.com/office/spreadsheetml/2009/9/main" objectType="CheckBox" noThreeD="1"/>
</file>

<file path=xl/ctrlProps/ctrlProp9.xml><?xml version="1.0" encoding="utf-8"?>
<formControlPr xmlns="http://schemas.microsoft.com/office/spreadsheetml/2009/9/main" objectType="CheckBox"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15</xdr:col>
      <xdr:colOff>76199</xdr:colOff>
      <xdr:row>3</xdr:row>
      <xdr:rowOff>19050</xdr:rowOff>
    </xdr:from>
    <xdr:to>
      <xdr:col>20</xdr:col>
      <xdr:colOff>500236</xdr:colOff>
      <xdr:row>15</xdr:row>
      <xdr:rowOff>180974</xdr:rowOff>
    </xdr:to>
    <xdr:pic>
      <xdr:nvPicPr>
        <xdr:cNvPr id="2" name="Picture 1" descr="Green Lease Final 2b clear background.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743699" y="600075"/>
          <a:ext cx="3472037" cy="2533649"/>
        </a:xfrm>
        <a:prstGeom prst="rect">
          <a:avLst/>
        </a:prstGeom>
      </xdr:spPr>
    </xdr:pic>
    <xdr:clientData/>
  </xdr:twoCellAnchor>
  <xdr:twoCellAnchor editAs="oneCell">
    <xdr:from>
      <xdr:col>6</xdr:col>
      <xdr:colOff>85725</xdr:colOff>
      <xdr:row>1</xdr:row>
      <xdr:rowOff>104775</xdr:rowOff>
    </xdr:from>
    <xdr:to>
      <xdr:col>14</xdr:col>
      <xdr:colOff>29192</xdr:colOff>
      <xdr:row>4</xdr:row>
      <xdr:rowOff>38100</xdr:rowOff>
    </xdr:to>
    <xdr:pic>
      <xdr:nvPicPr>
        <xdr:cNvPr id="3" name="Picture 2" descr="MW Logo.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tretch>
          <a:fillRect/>
        </a:stretch>
      </xdr:blipFill>
      <xdr:spPr>
        <a:xfrm>
          <a:off x="4124325" y="304800"/>
          <a:ext cx="2467592" cy="504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66675</xdr:colOff>
      <xdr:row>0</xdr:row>
      <xdr:rowOff>47625</xdr:rowOff>
    </xdr:from>
    <xdr:to>
      <xdr:col>6</xdr:col>
      <xdr:colOff>119531</xdr:colOff>
      <xdr:row>8</xdr:row>
      <xdr:rowOff>38100</xdr:rowOff>
    </xdr:to>
    <xdr:pic>
      <xdr:nvPicPr>
        <xdr:cNvPr id="2" name="Picture 1" descr="Green Lease Final 2b clear background.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6275" y="47625"/>
          <a:ext cx="2491256" cy="1743075"/>
        </a:xfrm>
        <a:prstGeom prst="rect">
          <a:avLst/>
        </a:prstGeom>
      </xdr:spPr>
    </xdr:pic>
    <xdr:clientData/>
  </xdr:twoCellAnchor>
  <xdr:twoCellAnchor editAs="oneCell">
    <xdr:from>
      <xdr:col>6</xdr:col>
      <xdr:colOff>600075</xdr:colOff>
      <xdr:row>0</xdr:row>
      <xdr:rowOff>161925</xdr:rowOff>
    </xdr:from>
    <xdr:to>
      <xdr:col>11</xdr:col>
      <xdr:colOff>19667</xdr:colOff>
      <xdr:row>3</xdr:row>
      <xdr:rowOff>200025</xdr:rowOff>
    </xdr:to>
    <xdr:pic>
      <xdr:nvPicPr>
        <xdr:cNvPr id="3" name="Picture 2" descr="MW Logo.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tretch>
          <a:fillRect/>
        </a:stretch>
      </xdr:blipFill>
      <xdr:spPr>
        <a:xfrm>
          <a:off x="3648075" y="161925"/>
          <a:ext cx="2467592" cy="504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7620</xdr:colOff>
          <xdr:row>7</xdr:row>
          <xdr:rowOff>76200</xdr:rowOff>
        </xdr:from>
        <xdr:to>
          <xdr:col>12</xdr:col>
          <xdr:colOff>83820</xdr:colOff>
          <xdr:row>9</xdr:row>
          <xdr:rowOff>106680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2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39</xdr:row>
          <xdr:rowOff>68580</xdr:rowOff>
        </xdr:from>
        <xdr:to>
          <xdr:col>52</xdr:col>
          <xdr:colOff>76200</xdr:colOff>
          <xdr:row>41</xdr:row>
          <xdr:rowOff>99060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2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40</xdr:row>
          <xdr:rowOff>76200</xdr:rowOff>
        </xdr:from>
        <xdr:to>
          <xdr:col>40</xdr:col>
          <xdr:colOff>76200</xdr:colOff>
          <xdr:row>42</xdr:row>
          <xdr:rowOff>68580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2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40</xdr:row>
          <xdr:rowOff>76200</xdr:rowOff>
        </xdr:from>
        <xdr:to>
          <xdr:col>34</xdr:col>
          <xdr:colOff>76200</xdr:colOff>
          <xdr:row>42</xdr:row>
          <xdr:rowOff>68580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2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xdr:row>
          <xdr:rowOff>68580</xdr:rowOff>
        </xdr:from>
        <xdr:to>
          <xdr:col>26</xdr:col>
          <xdr:colOff>76200</xdr:colOff>
          <xdr:row>42</xdr:row>
          <xdr:rowOff>60960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2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7620</xdr:colOff>
          <xdr:row>7</xdr:row>
          <xdr:rowOff>76200</xdr:rowOff>
        </xdr:from>
        <xdr:to>
          <xdr:col>17</xdr:col>
          <xdr:colOff>83820</xdr:colOff>
          <xdr:row>9</xdr:row>
          <xdr:rowOff>106680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2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7620</xdr:colOff>
          <xdr:row>7</xdr:row>
          <xdr:rowOff>76200</xdr:rowOff>
        </xdr:from>
        <xdr:to>
          <xdr:col>22</xdr:col>
          <xdr:colOff>83820</xdr:colOff>
          <xdr:row>9</xdr:row>
          <xdr:rowOff>106680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2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7620</xdr:colOff>
          <xdr:row>7</xdr:row>
          <xdr:rowOff>76200</xdr:rowOff>
        </xdr:from>
        <xdr:to>
          <xdr:col>29</xdr:col>
          <xdr:colOff>83820</xdr:colOff>
          <xdr:row>9</xdr:row>
          <xdr:rowOff>106680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2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7620</xdr:colOff>
          <xdr:row>7</xdr:row>
          <xdr:rowOff>76200</xdr:rowOff>
        </xdr:from>
        <xdr:to>
          <xdr:col>39</xdr:col>
          <xdr:colOff>83820</xdr:colOff>
          <xdr:row>9</xdr:row>
          <xdr:rowOff>106680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2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50799</xdr:colOff>
      <xdr:row>61</xdr:row>
      <xdr:rowOff>58656</xdr:rowOff>
    </xdr:from>
    <xdr:to>
      <xdr:col>1</xdr:col>
      <xdr:colOff>1091926</xdr:colOff>
      <xdr:row>68</xdr:row>
      <xdr:rowOff>165100</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8049" y="12745956"/>
          <a:ext cx="1041127" cy="13510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kserver\c\Users\Juan-PhilipG\Documents\Juan%20-%20Sales%20Documents\CLIENTS\LightKinetics%20-%20Engen%20Proposal\Greenlease%20-%20QuickQuo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kserver\c\Users\Juan-PhilipG\AppData\Local\Microsoft\Windows\Temporary%20Internet%20Files\Content.Outlook\8OKUUQZ4\Greenlease%20-%20QuickQuo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al Calculator"/>
      <sheetName val="Printable Quote"/>
      <sheetName val="Application"/>
      <sheetName val="Sheet4"/>
      <sheetName val="Sheet2"/>
      <sheetName val="Study Data"/>
      <sheetName val="Fiture area breakdown"/>
      <sheetName val="Data Summary"/>
      <sheetName val="Cash - Payback"/>
      <sheetName val="Quotation"/>
      <sheetName val="Luca Breakdown"/>
      <sheetName val="Print Quote"/>
    </sheetNames>
    <sheetDataSet>
      <sheetData sheetId="0"/>
      <sheetData sheetId="1"/>
      <sheetData sheetId="2"/>
      <sheetData sheetId="3">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sheetData>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al Calculator"/>
      <sheetName val="Printable Quote"/>
      <sheetName val="Application"/>
      <sheetName val="Sheet4"/>
      <sheetName val="Sheet2"/>
    </sheetNames>
    <sheetDataSet>
      <sheetData sheetId="0"/>
      <sheetData sheetId="1"/>
      <sheetData sheetId="2"/>
      <sheetData sheetId="3">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vmlDrawing" Target="../drawings/vmlDrawing1.v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2.vml"/><Relationship Id="rId9"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25"/>
  <sheetViews>
    <sheetView showGridLines="0" zoomScaleNormal="100" workbookViewId="0">
      <selection activeCell="L6" sqref="L6:N6"/>
    </sheetView>
  </sheetViews>
  <sheetFormatPr defaultColWidth="0" defaultRowHeight="15" customHeight="1" zeroHeight="1"/>
  <cols>
    <col min="1" max="1" width="9.109375" style="28" customWidth="1"/>
    <col min="2" max="2" width="14.109375" style="28" customWidth="1"/>
    <col min="3" max="4" width="9.109375" style="28" customWidth="1"/>
    <col min="5" max="5" width="14.109375" style="28" customWidth="1"/>
    <col min="6" max="6" width="4.88671875" style="28" customWidth="1"/>
    <col min="7" max="7" width="1.44140625" style="28" customWidth="1"/>
    <col min="8" max="9" width="9.109375" style="28" customWidth="1"/>
    <col min="10" max="10" width="2.88671875" style="28" customWidth="1"/>
    <col min="11" max="11" width="2" style="28" customWidth="1"/>
    <col min="12" max="12" width="9.109375" style="28" customWidth="1"/>
    <col min="13" max="13" width="3.6640625" style="28" customWidth="1"/>
    <col min="14" max="14" width="0.44140625" style="28" customWidth="1"/>
    <col min="15" max="15" width="1.5546875" style="28" customWidth="1"/>
    <col min="16" max="22" width="9.109375" style="28" customWidth="1"/>
    <col min="23" max="23" width="14.33203125" style="28" hidden="1" customWidth="1"/>
    <col min="24" max="16384" width="9.109375" style="28" hidden="1"/>
  </cols>
  <sheetData>
    <row r="1" spans="2:22" thickBot="1"/>
    <row r="2" spans="2:22" ht="14.4">
      <c r="B2" s="411" t="s">
        <v>46</v>
      </c>
      <c r="C2" s="411"/>
      <c r="D2" s="411"/>
      <c r="E2" s="411"/>
      <c r="G2" s="29"/>
      <c r="H2" s="30"/>
      <c r="I2" s="30"/>
      <c r="J2" s="30"/>
      <c r="K2" s="30"/>
      <c r="L2" s="30"/>
      <c r="M2" s="30"/>
      <c r="N2" s="30"/>
      <c r="O2" s="31"/>
      <c r="P2" s="412"/>
      <c r="Q2" s="413"/>
      <c r="R2" s="413"/>
      <c r="S2" s="413"/>
      <c r="T2" s="413"/>
      <c r="U2" s="414"/>
      <c r="V2" s="32"/>
    </row>
    <row r="3" spans="2:22" ht="14.4">
      <c r="G3" s="33"/>
      <c r="H3" s="34"/>
      <c r="I3" s="34"/>
      <c r="J3" s="34"/>
      <c r="K3" s="34"/>
      <c r="L3" s="34"/>
      <c r="M3" s="34"/>
      <c r="N3" s="34"/>
      <c r="O3" s="35"/>
      <c r="P3" s="415"/>
      <c r="Q3" s="416"/>
      <c r="R3" s="416"/>
      <c r="S3" s="416"/>
      <c r="T3" s="416"/>
      <c r="U3" s="417"/>
      <c r="V3" s="32"/>
    </row>
    <row r="4" spans="2:22" ht="14.4">
      <c r="B4" s="36" t="s">
        <v>47</v>
      </c>
      <c r="C4" s="404" t="s">
        <v>235</v>
      </c>
      <c r="D4" s="404"/>
      <c r="E4" s="404"/>
      <c r="G4" s="33"/>
      <c r="H4" s="34"/>
      <c r="I4" s="34"/>
      <c r="J4" s="34"/>
      <c r="K4" s="34"/>
      <c r="L4" s="34"/>
      <c r="M4" s="34"/>
      <c r="N4" s="34"/>
      <c r="O4" s="35"/>
      <c r="P4" s="415"/>
      <c r="Q4" s="416"/>
      <c r="R4" s="416"/>
      <c r="S4" s="416"/>
      <c r="T4" s="416"/>
      <c r="U4" s="417"/>
      <c r="V4" s="32"/>
    </row>
    <row r="5" spans="2:22" thickBot="1">
      <c r="C5" s="421"/>
      <c r="D5" s="421"/>
      <c r="E5" s="421"/>
      <c r="G5" s="33"/>
      <c r="H5" s="34"/>
      <c r="I5" s="34"/>
      <c r="J5" s="34"/>
      <c r="K5" s="34"/>
      <c r="L5" s="34"/>
      <c r="M5" s="34"/>
      <c r="N5" s="34"/>
      <c r="O5" s="35"/>
      <c r="P5" s="415"/>
      <c r="Q5" s="416"/>
      <c r="R5" s="416"/>
      <c r="S5" s="416"/>
      <c r="T5" s="416"/>
      <c r="U5" s="417"/>
      <c r="V5" s="32"/>
    </row>
    <row r="6" spans="2:22" thickBot="1">
      <c r="B6" s="36" t="s">
        <v>48</v>
      </c>
      <c r="C6" s="404"/>
      <c r="D6" s="404"/>
      <c r="E6" s="404"/>
      <c r="G6" s="33"/>
      <c r="H6" s="385" t="s">
        <v>49</v>
      </c>
      <c r="I6" s="386"/>
      <c r="J6" s="387"/>
      <c r="K6" s="37"/>
      <c r="L6" s="422" t="e">
        <f>#REF!</f>
        <v>#REF!</v>
      </c>
      <c r="M6" s="423"/>
      <c r="N6" s="424"/>
      <c r="O6" s="35"/>
      <c r="P6" s="415"/>
      <c r="Q6" s="416"/>
      <c r="R6" s="416"/>
      <c r="S6" s="416"/>
      <c r="T6" s="416"/>
      <c r="U6" s="417"/>
      <c r="V6" s="32"/>
    </row>
    <row r="7" spans="2:22" thickBot="1">
      <c r="C7" s="421"/>
      <c r="D7" s="421"/>
      <c r="E7" s="421"/>
      <c r="G7" s="33"/>
      <c r="H7" s="34"/>
      <c r="I7" s="34"/>
      <c r="J7" s="34"/>
      <c r="K7" s="34"/>
      <c r="L7" s="34"/>
      <c r="M7" s="34"/>
      <c r="N7" s="34"/>
      <c r="O7" s="35"/>
      <c r="P7" s="415"/>
      <c r="Q7" s="416"/>
      <c r="R7" s="416"/>
      <c r="S7" s="416"/>
      <c r="T7" s="416"/>
      <c r="U7" s="417"/>
      <c r="V7" s="32"/>
    </row>
    <row r="8" spans="2:22" thickBot="1">
      <c r="B8" s="36" t="s">
        <v>50</v>
      </c>
      <c r="C8" s="404"/>
      <c r="D8" s="404"/>
      <c r="E8" s="404"/>
      <c r="G8" s="33"/>
      <c r="H8" s="425" t="s">
        <v>51</v>
      </c>
      <c r="I8" s="426"/>
      <c r="J8" s="427"/>
      <c r="K8" s="34"/>
      <c r="L8" s="428">
        <v>60</v>
      </c>
      <c r="M8" s="429"/>
      <c r="N8" s="430"/>
      <c r="O8" s="35"/>
      <c r="P8" s="415"/>
      <c r="Q8" s="416"/>
      <c r="R8" s="416"/>
      <c r="S8" s="416"/>
      <c r="T8" s="416"/>
      <c r="U8" s="417"/>
      <c r="V8" s="32"/>
    </row>
    <row r="9" spans="2:22" thickBot="1">
      <c r="C9" s="421"/>
      <c r="D9" s="421"/>
      <c r="E9" s="421"/>
      <c r="G9" s="33"/>
      <c r="H9" s="34"/>
      <c r="I9" s="34"/>
      <c r="J9" s="34"/>
      <c r="K9" s="34"/>
      <c r="L9" s="34"/>
      <c r="M9" s="34"/>
      <c r="N9" s="34"/>
      <c r="O9" s="35"/>
      <c r="P9" s="415"/>
      <c r="Q9" s="416"/>
      <c r="R9" s="416"/>
      <c r="S9" s="416"/>
      <c r="T9" s="416"/>
      <c r="U9" s="417"/>
      <c r="V9" s="32"/>
    </row>
    <row r="10" spans="2:22" thickBot="1">
      <c r="B10" s="36" t="s">
        <v>52</v>
      </c>
      <c r="C10" s="404"/>
      <c r="D10" s="404"/>
      <c r="E10" s="404"/>
      <c r="G10" s="33"/>
      <c r="H10" s="385" t="s">
        <v>53</v>
      </c>
      <c r="I10" s="386"/>
      <c r="J10" s="387"/>
      <c r="K10" s="34"/>
      <c r="L10" s="391" t="str">
        <f>L8/12&amp; " YEARS"</f>
        <v>5 YEARS</v>
      </c>
      <c r="M10" s="392"/>
      <c r="N10" s="393"/>
      <c r="O10" s="35"/>
      <c r="P10" s="415"/>
      <c r="Q10" s="416"/>
      <c r="R10" s="416"/>
      <c r="S10" s="416"/>
      <c r="T10" s="416"/>
      <c r="U10" s="417"/>
      <c r="V10" s="32"/>
    </row>
    <row r="11" spans="2:22" thickBot="1">
      <c r="G11" s="33"/>
      <c r="H11" s="38"/>
      <c r="I11" s="38"/>
      <c r="J11" s="38"/>
      <c r="K11" s="34"/>
      <c r="L11" s="34"/>
      <c r="M11" s="34"/>
      <c r="N11" s="34"/>
      <c r="O11" s="35"/>
      <c r="P11" s="415"/>
      <c r="Q11" s="416"/>
      <c r="R11" s="416"/>
      <c r="S11" s="416"/>
      <c r="T11" s="416"/>
      <c r="U11" s="417"/>
      <c r="V11" s="32"/>
    </row>
    <row r="12" spans="2:22" ht="14.4">
      <c r="B12" s="36" t="s">
        <v>54</v>
      </c>
      <c r="C12" s="404"/>
      <c r="D12" s="404"/>
      <c r="E12" s="404"/>
      <c r="G12" s="33"/>
      <c r="H12" s="405" t="s">
        <v>55</v>
      </c>
      <c r="I12" s="406"/>
      <c r="J12" s="406"/>
      <c r="K12" s="406"/>
      <c r="L12" s="406"/>
      <c r="M12" s="406"/>
      <c r="N12" s="407"/>
      <c r="O12" s="35"/>
      <c r="P12" s="415"/>
      <c r="Q12" s="416"/>
      <c r="R12" s="416"/>
      <c r="S12" s="416"/>
      <c r="T12" s="416"/>
      <c r="U12" s="417"/>
    </row>
    <row r="13" spans="2:22" thickBot="1">
      <c r="G13" s="33"/>
      <c r="H13" s="408"/>
      <c r="I13" s="409"/>
      <c r="J13" s="409"/>
      <c r="K13" s="409"/>
      <c r="L13" s="409"/>
      <c r="M13" s="409"/>
      <c r="N13" s="410"/>
      <c r="O13" s="35"/>
      <c r="P13" s="415"/>
      <c r="Q13" s="416"/>
      <c r="R13" s="416"/>
      <c r="S13" s="416"/>
      <c r="T13" s="416"/>
      <c r="U13" s="417"/>
    </row>
    <row r="14" spans="2:22" thickBot="1">
      <c r="B14" s="36" t="s">
        <v>56</v>
      </c>
      <c r="C14" s="394"/>
      <c r="D14" s="394"/>
      <c r="E14" s="394"/>
      <c r="G14" s="33"/>
      <c r="H14" s="34"/>
      <c r="I14" s="34"/>
      <c r="J14" s="34"/>
      <c r="K14" s="34"/>
      <c r="L14" s="34"/>
      <c r="M14" s="34"/>
      <c r="N14" s="34"/>
      <c r="O14" s="35"/>
      <c r="P14" s="415"/>
      <c r="Q14" s="416"/>
      <c r="R14" s="416"/>
      <c r="S14" s="416"/>
      <c r="T14" s="416"/>
      <c r="U14" s="417"/>
    </row>
    <row r="15" spans="2:22" ht="14.4">
      <c r="G15" s="33"/>
      <c r="H15" s="395" t="e">
        <f>-PMT(L22/12,L8,L6,,1)</f>
        <v>#REF!</v>
      </c>
      <c r="I15" s="396"/>
      <c r="J15" s="396"/>
      <c r="K15" s="396"/>
      <c r="L15" s="396"/>
      <c r="M15" s="396"/>
      <c r="N15" s="397"/>
      <c r="O15" s="35"/>
      <c r="P15" s="415"/>
      <c r="Q15" s="416"/>
      <c r="R15" s="416"/>
      <c r="S15" s="416"/>
      <c r="T15" s="416"/>
      <c r="U15" s="417"/>
    </row>
    <row r="16" spans="2:22" ht="14.4">
      <c r="B16" s="36" t="s">
        <v>57</v>
      </c>
      <c r="C16" s="404"/>
      <c r="D16" s="404"/>
      <c r="E16" s="404"/>
      <c r="G16" s="33"/>
      <c r="H16" s="398"/>
      <c r="I16" s="399"/>
      <c r="J16" s="399"/>
      <c r="K16" s="399"/>
      <c r="L16" s="399"/>
      <c r="M16" s="399"/>
      <c r="N16" s="400"/>
      <c r="O16" s="35"/>
      <c r="P16" s="415"/>
      <c r="Q16" s="416"/>
      <c r="R16" s="416"/>
      <c r="S16" s="416"/>
      <c r="T16" s="416"/>
      <c r="U16" s="417"/>
    </row>
    <row r="17" spans="2:21" thickBot="1">
      <c r="G17" s="33"/>
      <c r="H17" s="401"/>
      <c r="I17" s="402"/>
      <c r="J17" s="402"/>
      <c r="K17" s="402"/>
      <c r="L17" s="402"/>
      <c r="M17" s="402"/>
      <c r="N17" s="403"/>
      <c r="O17" s="35"/>
      <c r="P17" s="415"/>
      <c r="Q17" s="416"/>
      <c r="R17" s="416"/>
      <c r="S17" s="416"/>
      <c r="T17" s="416"/>
      <c r="U17" s="417"/>
    </row>
    <row r="18" spans="2:21" thickBot="1">
      <c r="B18" s="36" t="s">
        <v>58</v>
      </c>
      <c r="C18" s="404"/>
      <c r="D18" s="404"/>
      <c r="E18" s="404"/>
      <c r="G18" s="39"/>
      <c r="H18" s="40"/>
      <c r="I18" s="40"/>
      <c r="J18" s="40"/>
      <c r="K18" s="40"/>
      <c r="L18" s="40"/>
      <c r="M18" s="40"/>
      <c r="N18" s="40"/>
      <c r="O18" s="41"/>
      <c r="P18" s="418"/>
      <c r="Q18" s="419"/>
      <c r="R18" s="419"/>
      <c r="S18" s="419"/>
      <c r="T18" s="419"/>
      <c r="U18" s="420"/>
    </row>
    <row r="19" spans="2:21" ht="14.4">
      <c r="P19" s="42"/>
      <c r="Q19" s="42"/>
      <c r="R19" s="42"/>
      <c r="S19" s="42"/>
      <c r="T19" s="42"/>
      <c r="U19" s="42"/>
    </row>
    <row r="20" spans="2:21" ht="14.4">
      <c r="P20" s="42"/>
      <c r="Q20" s="42"/>
      <c r="R20" s="42"/>
      <c r="S20" s="42"/>
      <c r="T20" s="42"/>
      <c r="U20" s="42"/>
    </row>
    <row r="21" spans="2:21" ht="14.4" hidden="1">
      <c r="P21" s="42"/>
      <c r="Q21" s="42"/>
      <c r="R21" s="42"/>
      <c r="S21" s="42"/>
      <c r="T21" s="42"/>
      <c r="U21" s="42"/>
    </row>
    <row r="22" spans="2:21" hidden="1" thickBot="1">
      <c r="H22" s="385" t="s">
        <v>59</v>
      </c>
      <c r="I22" s="386"/>
      <c r="J22" s="387"/>
      <c r="K22" s="43"/>
      <c r="L22" s="388">
        <f>15.25%</f>
        <v>0.1525</v>
      </c>
      <c r="M22" s="389"/>
      <c r="N22" s="390"/>
      <c r="P22" s="42"/>
      <c r="Q22" s="42"/>
      <c r="R22" s="42"/>
      <c r="S22" s="42"/>
      <c r="T22" s="42"/>
      <c r="U22" s="42"/>
    </row>
    <row r="23" spans="2:21" ht="14.4" hidden="1">
      <c r="P23" s="42"/>
      <c r="Q23" s="42"/>
      <c r="R23" s="42"/>
      <c r="S23" s="42"/>
      <c r="T23" s="42"/>
      <c r="U23" s="42"/>
    </row>
    <row r="24" spans="2:21" ht="14.4" hidden="1">
      <c r="P24" s="42"/>
      <c r="Q24" s="42"/>
      <c r="R24" s="42"/>
      <c r="S24" s="42"/>
      <c r="T24" s="42"/>
      <c r="U24" s="42"/>
    </row>
    <row r="25" spans="2:21" ht="14.4" hidden="1">
      <c r="P25" s="42"/>
      <c r="Q25" s="42"/>
      <c r="R25" s="42"/>
      <c r="S25" s="42"/>
      <c r="T25" s="42"/>
      <c r="U25" s="42"/>
    </row>
  </sheetData>
  <sheetProtection algorithmName="SHA-512" hashValue="N659rTbYxyYilkfeiiZ43n3J63IEGE+OnP4JmMUefxpBRBMJUukQwISBcmx4Eao+TC4ii3szM4L9YEMrFImhbQ==" saltValue="wGkhq0zyJiSdsF+jU0w8xg==" spinCount="100000" sheet="1" objects="1" scenarios="1" selectLockedCells="1"/>
  <mergeCells count="23">
    <mergeCell ref="B2:E2"/>
    <mergeCell ref="P2:U18"/>
    <mergeCell ref="C4:E4"/>
    <mergeCell ref="C5:E5"/>
    <mergeCell ref="C6:E6"/>
    <mergeCell ref="H6:J6"/>
    <mergeCell ref="L6:N6"/>
    <mergeCell ref="C7:E7"/>
    <mergeCell ref="C8:E8"/>
    <mergeCell ref="H8:J8"/>
    <mergeCell ref="L8:N8"/>
    <mergeCell ref="C9:E9"/>
    <mergeCell ref="C10:E10"/>
    <mergeCell ref="H10:J10"/>
    <mergeCell ref="H22:J22"/>
    <mergeCell ref="L22:N22"/>
    <mergeCell ref="L10:N10"/>
    <mergeCell ref="C14:E14"/>
    <mergeCell ref="H15:N17"/>
    <mergeCell ref="C16:E16"/>
    <mergeCell ref="C18:E18"/>
    <mergeCell ref="C12:E12"/>
    <mergeCell ref="H12:N13"/>
  </mergeCells>
  <dataValidations count="1">
    <dataValidation type="list" allowBlank="1" showInputMessage="1" showErrorMessage="1" sqref="L8:N8" xr:uid="{00000000-0002-0000-0000-000000000000}">
      <formula1>Period</formula1>
    </dataValidation>
  </dataValidations>
  <pageMargins left="0.7" right="0.7" top="0.75" bottom="0.75" header="0.3" footer="0.3"/>
  <pageSetup paperSize="9" scale="8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1CABC-A88B-4001-8447-06C29E872DC3}">
  <dimension ref="B1:U47"/>
  <sheetViews>
    <sheetView topLeftCell="B24" workbookViewId="0">
      <selection activeCell="M34" sqref="M34"/>
    </sheetView>
  </sheetViews>
  <sheetFormatPr defaultColWidth="9.109375" defaultRowHeight="13.8"/>
  <cols>
    <col min="1" max="1" width="0" style="1" hidden="1" customWidth="1"/>
    <col min="2" max="2" width="53.33203125" style="3" customWidth="1"/>
    <col min="3" max="3" width="6.5546875" style="2" bestFit="1" customWidth="1"/>
    <col min="4" max="4" width="8.33203125" style="2" customWidth="1"/>
    <col min="5" max="6" width="6.88671875" style="2" bestFit="1" customWidth="1"/>
    <col min="7" max="7" width="10.5546875" style="2" customWidth="1"/>
    <col min="8" max="8" width="10.5546875" style="2" hidden="1" customWidth="1"/>
    <col min="9" max="9" width="20.6640625" style="21" hidden="1" customWidth="1"/>
    <col min="10" max="10" width="16.6640625" style="21" hidden="1" customWidth="1"/>
    <col min="11" max="11" width="0" style="1" hidden="1" customWidth="1"/>
    <col min="12" max="13" width="9.33203125" style="1" bestFit="1" customWidth="1"/>
    <col min="14" max="15" width="9.109375" style="1"/>
    <col min="16" max="16" width="11.88671875" style="1" customWidth="1"/>
    <col min="17" max="16384" width="9.109375" style="1"/>
  </cols>
  <sheetData>
    <row r="1" spans="2:18" ht="14.4" hidden="1" thickBot="1"/>
    <row r="2" spans="2:18" ht="14.1" hidden="1" customHeight="1">
      <c r="B2" s="131"/>
      <c r="C2" s="132"/>
      <c r="D2" s="132"/>
      <c r="E2" s="132"/>
      <c r="F2" s="132"/>
      <c r="G2" s="132"/>
      <c r="H2" s="132"/>
      <c r="I2" s="133"/>
      <c r="J2" s="134"/>
    </row>
    <row r="3" spans="2:18" hidden="1">
      <c r="B3" s="135" t="s">
        <v>1</v>
      </c>
      <c r="C3" s="100" t="s">
        <v>2</v>
      </c>
      <c r="D3" s="100"/>
      <c r="E3" s="100"/>
      <c r="F3" s="100"/>
      <c r="G3" s="100"/>
      <c r="H3" s="100"/>
      <c r="I3" s="101" t="s">
        <v>3</v>
      </c>
      <c r="J3" s="136" t="s">
        <v>4</v>
      </c>
    </row>
    <row r="4" spans="2:18" s="26" customFormat="1" ht="26.4" hidden="1" customHeight="1">
      <c r="B4" s="139" t="s">
        <v>224</v>
      </c>
      <c r="C4" s="152">
        <v>90</v>
      </c>
      <c r="D4" s="152"/>
      <c r="E4" s="152"/>
      <c r="F4" s="152"/>
      <c r="G4" s="152"/>
      <c r="H4" s="152"/>
      <c r="I4" s="140">
        <v>11980</v>
      </c>
      <c r="J4" s="141">
        <f>C4*I4</f>
        <v>1078200</v>
      </c>
    </row>
    <row r="5" spans="2:18" s="26" customFormat="1" hidden="1">
      <c r="B5" s="137" t="s">
        <v>225</v>
      </c>
      <c r="C5" s="95">
        <v>16</v>
      </c>
      <c r="D5" s="95"/>
      <c r="E5" s="95"/>
      <c r="F5" s="95"/>
      <c r="G5" s="95"/>
      <c r="H5" s="95"/>
      <c r="I5" s="96">
        <v>11980</v>
      </c>
      <c r="J5" s="138">
        <f>C5*I5</f>
        <v>191680</v>
      </c>
    </row>
    <row r="6" spans="2:18" s="26" customFormat="1" hidden="1">
      <c r="B6" s="114" t="s">
        <v>216</v>
      </c>
      <c r="C6" s="119">
        <f>(C4+C5)/5+1</f>
        <v>22.2</v>
      </c>
      <c r="D6" s="119"/>
      <c r="E6" s="119"/>
      <c r="F6" s="119"/>
      <c r="G6" s="119"/>
      <c r="H6" s="119"/>
      <c r="I6" s="98">
        <v>392</v>
      </c>
      <c r="J6" s="115">
        <f>I6*C6</f>
        <v>8702.4</v>
      </c>
    </row>
    <row r="7" spans="2:18" s="26" customFormat="1" hidden="1">
      <c r="B7" s="114" t="s">
        <v>217</v>
      </c>
      <c r="C7" s="97">
        <v>106</v>
      </c>
      <c r="D7" s="97"/>
      <c r="E7" s="97"/>
      <c r="F7" s="97"/>
      <c r="G7" s="97"/>
      <c r="H7" s="97"/>
      <c r="I7" s="103">
        <v>392</v>
      </c>
      <c r="J7" s="115">
        <f>I7*C7</f>
        <v>41552</v>
      </c>
    </row>
    <row r="8" spans="2:18" s="26" customFormat="1" hidden="1">
      <c r="B8" s="114" t="s">
        <v>218</v>
      </c>
      <c r="C8" s="97">
        <v>1</v>
      </c>
      <c r="D8" s="97"/>
      <c r="E8" s="97"/>
      <c r="F8" s="97"/>
      <c r="G8" s="97"/>
      <c r="H8" s="97"/>
      <c r="I8" s="99">
        <v>7500</v>
      </c>
      <c r="J8" s="115">
        <f>I8*C8</f>
        <v>7500</v>
      </c>
    </row>
    <row r="9" spans="2:18" s="26" customFormat="1" ht="14.4" hidden="1" thickBot="1">
      <c r="B9" s="120"/>
      <c r="C9" s="121"/>
      <c r="D9" s="121"/>
      <c r="E9" s="121"/>
      <c r="F9" s="121"/>
      <c r="G9" s="121"/>
      <c r="H9" s="121"/>
      <c r="I9" s="122" t="s">
        <v>228</v>
      </c>
      <c r="J9" s="123">
        <f>SUM(J4:J8)</f>
        <v>1327634.3999999999</v>
      </c>
    </row>
    <row r="10" spans="2:18" s="26" customFormat="1" ht="15" hidden="1" thickBot="1">
      <c r="B10" s="128" t="s">
        <v>219</v>
      </c>
      <c r="C10"/>
      <c r="D10"/>
      <c r="E10"/>
      <c r="F10"/>
      <c r="G10"/>
      <c r="H10"/>
      <c r="I10" s="111">
        <f>(J9+J16)*0.025</f>
        <v>36638.034999999996</v>
      </c>
      <c r="J10" s="129">
        <f>I10</f>
        <v>36638.034999999996</v>
      </c>
      <c r="M10" s="156" t="s">
        <v>248</v>
      </c>
      <c r="N10" s="157"/>
    </row>
    <row r="11" spans="2:18" s="26" customFormat="1" ht="14.4" hidden="1" thickBot="1">
      <c r="B11" s="124" t="s">
        <v>231</v>
      </c>
      <c r="C11" s="125" t="s">
        <v>2</v>
      </c>
      <c r="D11" s="125"/>
      <c r="E11" s="125"/>
      <c r="F11" s="125"/>
      <c r="G11" s="125"/>
      <c r="H11" s="125"/>
      <c r="I11" s="126" t="s">
        <v>229</v>
      </c>
      <c r="J11" s="127" t="s">
        <v>230</v>
      </c>
      <c r="M11" s="158" t="s">
        <v>242</v>
      </c>
      <c r="N11" s="159">
        <f>C27+C28+C29+C30</f>
        <v>133</v>
      </c>
      <c r="Q11" s="26" t="s">
        <v>247</v>
      </c>
      <c r="R11" s="26" t="e">
        <f>(#REF!+#REF!+J38+#REF!+J39)*0.02</f>
        <v>#REF!</v>
      </c>
    </row>
    <row r="12" spans="2:18" s="26" customFormat="1" hidden="1">
      <c r="B12" s="105" t="s">
        <v>220</v>
      </c>
      <c r="C12" s="106">
        <v>3</v>
      </c>
      <c r="D12" s="106"/>
      <c r="E12" s="106"/>
      <c r="F12" s="106"/>
      <c r="G12" s="106"/>
      <c r="H12" s="106"/>
      <c r="I12" s="107">
        <v>15008</v>
      </c>
      <c r="J12" s="108">
        <f>I12*C12</f>
        <v>45024</v>
      </c>
      <c r="M12" s="158" t="s">
        <v>233</v>
      </c>
      <c r="N12" s="159">
        <f>C31</f>
        <v>106</v>
      </c>
    </row>
    <row r="13" spans="2:18" s="26" customFormat="1" ht="14.1" hidden="1" customHeight="1" thickBot="1">
      <c r="B13" s="114" t="s">
        <v>221</v>
      </c>
      <c r="C13" s="113">
        <v>1</v>
      </c>
      <c r="D13" s="113"/>
      <c r="E13" s="113"/>
      <c r="F13" s="113"/>
      <c r="G13" s="113"/>
      <c r="H13" s="113"/>
      <c r="I13" s="99">
        <v>37100</v>
      </c>
      <c r="J13" s="115">
        <f>I13*C13</f>
        <v>37100</v>
      </c>
      <c r="M13" s="160" t="s">
        <v>243</v>
      </c>
      <c r="N13" s="161">
        <f>N11+N12</f>
        <v>239</v>
      </c>
    </row>
    <row r="14" spans="2:18" s="26" customFormat="1" ht="14.4" hidden="1" customHeight="1">
      <c r="B14" s="114" t="s">
        <v>222</v>
      </c>
      <c r="C14" s="113">
        <v>1</v>
      </c>
      <c r="D14" s="113"/>
      <c r="E14" s="113"/>
      <c r="F14" s="113"/>
      <c r="G14" s="113"/>
      <c r="H14" s="113"/>
      <c r="I14" s="99">
        <v>7700</v>
      </c>
      <c r="J14" s="115">
        <f>I14*C14</f>
        <v>7700</v>
      </c>
    </row>
    <row r="15" spans="2:18" s="26" customFormat="1" ht="17.25" hidden="1" customHeight="1" thickBot="1">
      <c r="B15" s="109" t="s">
        <v>226</v>
      </c>
      <c r="C15" s="110">
        <v>1</v>
      </c>
      <c r="D15" s="110"/>
      <c r="E15" s="110"/>
      <c r="F15" s="110"/>
      <c r="G15" s="110"/>
      <c r="H15" s="110"/>
      <c r="I15" s="111">
        <v>48063</v>
      </c>
      <c r="J15" s="112">
        <f>I15*C15</f>
        <v>48063</v>
      </c>
      <c r="M15" s="26" t="s">
        <v>165</v>
      </c>
    </row>
    <row r="16" spans="2:18" s="26" customFormat="1" ht="12.9" hidden="1" customHeight="1" thickBot="1">
      <c r="B16" s="559" t="s">
        <v>232</v>
      </c>
      <c r="C16" s="560"/>
      <c r="D16" s="560"/>
      <c r="E16" s="560"/>
      <c r="F16" s="560"/>
      <c r="G16" s="560"/>
      <c r="H16" s="560"/>
      <c r="I16" s="560"/>
      <c r="J16" s="123">
        <f>SUM(J12:J15)</f>
        <v>137887</v>
      </c>
      <c r="M16" s="26">
        <v>350</v>
      </c>
      <c r="N16" s="26">
        <f>M16*N13</f>
        <v>83650</v>
      </c>
    </row>
    <row r="17" spans="2:21" s="26" customFormat="1" hidden="1">
      <c r="B17" s="87"/>
      <c r="C17" s="142"/>
      <c r="D17" s="142"/>
      <c r="E17" s="142"/>
      <c r="F17" s="142"/>
      <c r="G17" s="142"/>
      <c r="H17" s="142"/>
      <c r="I17" s="94"/>
      <c r="J17" s="94"/>
      <c r="M17" s="26" t="s">
        <v>244</v>
      </c>
      <c r="N17" s="26">
        <v>37458</v>
      </c>
    </row>
    <row r="18" spans="2:21" s="26" customFormat="1" hidden="1">
      <c r="B18" s="72" t="e">
        <f>'Study Data'!#REF!</f>
        <v>#REF!</v>
      </c>
      <c r="C18" s="27" t="e">
        <f>'Study Data'!#REF!</f>
        <v>#REF!</v>
      </c>
      <c r="D18" s="27"/>
      <c r="E18" s="27"/>
      <c r="F18" s="27"/>
      <c r="G18" s="27"/>
      <c r="H18" s="27"/>
      <c r="I18" s="25" t="s">
        <v>62</v>
      </c>
      <c r="J18" s="116" t="e">
        <f>#REF!</f>
        <v>#REF!</v>
      </c>
      <c r="M18" s="26" t="s">
        <v>245</v>
      </c>
      <c r="N18" s="26">
        <v>10200</v>
      </c>
      <c r="P18" s="26" t="s">
        <v>246</v>
      </c>
    </row>
    <row r="19" spans="2:21" s="26" customFormat="1" hidden="1">
      <c r="B19" s="3"/>
      <c r="C19" s="2"/>
      <c r="D19" s="2"/>
      <c r="E19" s="2"/>
      <c r="F19" s="2"/>
      <c r="G19" s="2"/>
      <c r="H19" s="2"/>
      <c r="I19" s="25" t="s">
        <v>61</v>
      </c>
      <c r="J19" s="116" t="e">
        <f>'Rental Calculator'!H15</f>
        <v>#REF!</v>
      </c>
      <c r="N19" s="26">
        <f>SUM(N16:N18)</f>
        <v>131308</v>
      </c>
      <c r="O19" s="26">
        <f>N19/0.65</f>
        <v>202012.30769230769</v>
      </c>
      <c r="P19" s="26">
        <v>205000</v>
      </c>
    </row>
    <row r="20" spans="2:21" s="26" customFormat="1" hidden="1">
      <c r="B20" s="3"/>
      <c r="C20" s="2"/>
      <c r="D20" s="2"/>
      <c r="E20" s="2"/>
      <c r="F20" s="2"/>
      <c r="G20" s="2"/>
      <c r="H20" s="2"/>
      <c r="I20" s="25" t="s">
        <v>60</v>
      </c>
      <c r="J20" s="116" t="e">
        <f>J19*12</f>
        <v>#REF!</v>
      </c>
    </row>
    <row r="21" spans="2:21" s="26" customFormat="1" hidden="1">
      <c r="B21" s="3"/>
      <c r="C21" s="2"/>
      <c r="D21" s="2"/>
      <c r="E21" s="2"/>
      <c r="F21" s="2"/>
      <c r="G21" s="2"/>
      <c r="H21" s="2"/>
      <c r="I21" s="21"/>
      <c r="J21" s="21"/>
    </row>
    <row r="22" spans="2:21" s="26" customFormat="1" hidden="1">
      <c r="B22" s="3"/>
      <c r="C22" s="2"/>
      <c r="D22" s="2"/>
      <c r="E22" s="2"/>
      <c r="F22" s="2"/>
      <c r="G22" s="2"/>
      <c r="H22" s="2"/>
      <c r="I22" s="21"/>
      <c r="J22" s="21"/>
    </row>
    <row r="23" spans="2:21" s="26" customFormat="1" hidden="1">
      <c r="B23" s="3"/>
      <c r="C23" s="2"/>
      <c r="D23" s="2"/>
      <c r="E23" s="2"/>
      <c r="F23" s="2"/>
      <c r="G23" s="2"/>
      <c r="H23" s="2"/>
      <c r="I23" s="21"/>
      <c r="J23" s="21"/>
    </row>
    <row r="25" spans="2:21" ht="15" thickBot="1">
      <c r="B25" s="149" t="s">
        <v>235</v>
      </c>
      <c r="C25" s="130"/>
      <c r="D25" s="130"/>
      <c r="E25" s="1"/>
      <c r="F25" s="1"/>
      <c r="G25" s="176" t="s">
        <v>255</v>
      </c>
      <c r="H25"/>
      <c r="J25"/>
      <c r="N25" s="1" t="s">
        <v>250</v>
      </c>
      <c r="O25" s="1" t="s">
        <v>250</v>
      </c>
      <c r="P25" s="1" t="s">
        <v>251</v>
      </c>
      <c r="Q25" s="1" t="s">
        <v>250</v>
      </c>
      <c r="R25" s="1" t="s">
        <v>250</v>
      </c>
      <c r="S25" s="1" t="s">
        <v>252</v>
      </c>
    </row>
    <row r="26" spans="2:21" ht="14.4" customHeight="1">
      <c r="B26" s="150" t="s">
        <v>1</v>
      </c>
      <c r="C26" s="149" t="s">
        <v>2</v>
      </c>
      <c r="D26" s="149" t="s">
        <v>254</v>
      </c>
      <c r="E26" s="173">
        <v>0.1</v>
      </c>
      <c r="F26" s="173">
        <v>0.05</v>
      </c>
      <c r="G26" s="149" t="s">
        <v>256</v>
      </c>
      <c r="H26" s="176" t="s">
        <v>259</v>
      </c>
      <c r="I26" s="126" t="s">
        <v>229</v>
      </c>
      <c r="J26" s="127" t="s">
        <v>230</v>
      </c>
      <c r="L26" s="1" t="s">
        <v>234</v>
      </c>
      <c r="M26" s="1" t="s">
        <v>249</v>
      </c>
      <c r="N26" s="162">
        <v>0.1</v>
      </c>
      <c r="O26" s="162">
        <v>0.05</v>
      </c>
      <c r="P26" s="162">
        <v>0.15</v>
      </c>
      <c r="Q26" s="162">
        <v>0.1</v>
      </c>
      <c r="R26" s="162">
        <v>0.05</v>
      </c>
      <c r="S26" s="162">
        <v>0.15</v>
      </c>
      <c r="T26" s="165">
        <v>0.15</v>
      </c>
      <c r="U26" s="164">
        <v>0.1</v>
      </c>
    </row>
    <row r="27" spans="2:21">
      <c r="B27" s="102" t="s">
        <v>263</v>
      </c>
      <c r="C27" s="148">
        <v>72</v>
      </c>
      <c r="D27" s="95">
        <v>467.7</v>
      </c>
      <c r="E27" s="95">
        <v>46.77</v>
      </c>
      <c r="F27" s="95">
        <v>23.39</v>
      </c>
      <c r="G27" s="95">
        <f>D27-E27-F27</f>
        <v>397.54</v>
      </c>
      <c r="H27" s="148">
        <f t="shared" ref="H27:H33" si="0">G27*C27</f>
        <v>28622.880000000001</v>
      </c>
      <c r="I27" s="168">
        <v>11037</v>
      </c>
      <c r="J27" s="143">
        <f>C27*I27</f>
        <v>794664</v>
      </c>
      <c r="L27" s="1">
        <v>135</v>
      </c>
      <c r="M27" s="1">
        <v>11037</v>
      </c>
      <c r="N27" s="1">
        <v>9934</v>
      </c>
      <c r="O27" s="1">
        <v>10485</v>
      </c>
      <c r="P27" s="1">
        <v>9382</v>
      </c>
      <c r="Q27" s="1">
        <f>M27-N27</f>
        <v>1103</v>
      </c>
      <c r="R27" s="1">
        <f>M27-O27</f>
        <v>552</v>
      </c>
      <c r="S27" s="1">
        <f>M27-P27</f>
        <v>1655</v>
      </c>
      <c r="T27" s="166">
        <f>N11*S27</f>
        <v>220115</v>
      </c>
      <c r="U27" s="117">
        <f>Q27*N11</f>
        <v>146699</v>
      </c>
    </row>
    <row r="28" spans="2:21">
      <c r="B28" s="102" t="s">
        <v>264</v>
      </c>
      <c r="C28" s="95">
        <v>9</v>
      </c>
      <c r="D28" s="95">
        <v>467.7</v>
      </c>
      <c r="E28" s="95">
        <v>46.77</v>
      </c>
      <c r="F28" s="95">
        <v>23.39</v>
      </c>
      <c r="G28" s="95">
        <f>D28-E28-F28</f>
        <v>397.54</v>
      </c>
      <c r="H28" s="148">
        <f t="shared" si="0"/>
        <v>3577.86</v>
      </c>
      <c r="I28" s="168">
        <v>11037</v>
      </c>
      <c r="J28" s="143">
        <f>C28*I28</f>
        <v>99333</v>
      </c>
      <c r="T28" s="166"/>
      <c r="U28" s="117"/>
    </row>
    <row r="29" spans="2:21">
      <c r="B29" s="102" t="s">
        <v>266</v>
      </c>
      <c r="C29" s="95">
        <v>42</v>
      </c>
      <c r="D29" s="95">
        <v>467.7</v>
      </c>
      <c r="E29" s="95">
        <v>46.77</v>
      </c>
      <c r="F29" s="95">
        <v>23.39</v>
      </c>
      <c r="G29" s="95">
        <f>D29-E29-F29</f>
        <v>397.54</v>
      </c>
      <c r="H29" s="148">
        <f t="shared" si="0"/>
        <v>16696.68</v>
      </c>
      <c r="I29" s="168">
        <v>11037</v>
      </c>
      <c r="J29" s="143">
        <f>C29*I29</f>
        <v>463554</v>
      </c>
      <c r="T29" s="166"/>
      <c r="U29" s="117"/>
    </row>
    <row r="30" spans="2:21">
      <c r="B30" s="102" t="s">
        <v>263</v>
      </c>
      <c r="C30" s="95">
        <v>10</v>
      </c>
      <c r="D30" s="95">
        <v>467.7</v>
      </c>
      <c r="E30" s="95">
        <v>46.77</v>
      </c>
      <c r="F30" s="95">
        <v>23.39</v>
      </c>
      <c r="G30" s="95">
        <f>D30-E30-F30</f>
        <v>397.54</v>
      </c>
      <c r="H30" s="148">
        <f t="shared" si="0"/>
        <v>3975.4</v>
      </c>
      <c r="I30" s="168">
        <v>11037</v>
      </c>
      <c r="J30" s="143">
        <f>C30*I30</f>
        <v>110370</v>
      </c>
      <c r="L30" s="1" t="s">
        <v>253</v>
      </c>
      <c r="T30" s="166"/>
      <c r="U30" s="117"/>
    </row>
    <row r="31" spans="2:21">
      <c r="B31" s="102" t="s">
        <v>265</v>
      </c>
      <c r="C31" s="95">
        <v>106</v>
      </c>
      <c r="D31" s="95">
        <v>593.28</v>
      </c>
      <c r="E31" s="95">
        <v>59.33</v>
      </c>
      <c r="F31" s="95">
        <v>29.66</v>
      </c>
      <c r="G31" s="95">
        <f>D31-E31-F31</f>
        <v>504.28999999999991</v>
      </c>
      <c r="H31" s="148">
        <f t="shared" si="0"/>
        <v>53454.739999999991</v>
      </c>
      <c r="I31" s="168">
        <v>14127</v>
      </c>
      <c r="J31" s="143">
        <f>C31*I31</f>
        <v>1497462</v>
      </c>
      <c r="L31" s="1">
        <v>106</v>
      </c>
      <c r="M31" s="1">
        <v>14127</v>
      </c>
      <c r="N31" s="163">
        <f>+M31*(1-N26)</f>
        <v>12714.300000000001</v>
      </c>
      <c r="O31" s="163">
        <f>+M31*(1-O26)</f>
        <v>13420.65</v>
      </c>
      <c r="P31" s="163">
        <f>+M31*(1-P26)</f>
        <v>12007.949999999999</v>
      </c>
      <c r="Q31" s="163">
        <f>M31-N31</f>
        <v>1412.6999999999989</v>
      </c>
      <c r="R31" s="163">
        <f>M31-O31</f>
        <v>706.35000000000036</v>
      </c>
      <c r="S31" s="163">
        <f>M31-P31</f>
        <v>2119.0500000000011</v>
      </c>
      <c r="T31" s="166">
        <f>S31*N12</f>
        <v>224619.3000000001</v>
      </c>
      <c r="U31" s="117">
        <f>Q31*N12</f>
        <v>149746.1999999999</v>
      </c>
    </row>
    <row r="32" spans="2:21" ht="14.4" thickBot="1">
      <c r="B32" s="144" t="s">
        <v>216</v>
      </c>
      <c r="C32" s="119">
        <v>49</v>
      </c>
      <c r="D32" s="119">
        <v>15</v>
      </c>
      <c r="E32" s="119">
        <v>0</v>
      </c>
      <c r="F32" s="119">
        <v>0</v>
      </c>
      <c r="G32" s="119">
        <v>15</v>
      </c>
      <c r="H32" s="195">
        <f t="shared" si="0"/>
        <v>735</v>
      </c>
      <c r="I32" s="168">
        <v>11037</v>
      </c>
      <c r="J32" s="143" t="e">
        <f>#REF!*I32</f>
        <v>#REF!</v>
      </c>
      <c r="L32" s="1">
        <f>L31+L27</f>
        <v>241</v>
      </c>
      <c r="T32" s="167">
        <f>T27+T31</f>
        <v>444734.3000000001</v>
      </c>
      <c r="U32" s="118">
        <f>U27+U31</f>
        <v>296445.1999999999</v>
      </c>
    </row>
    <row r="33" spans="2:12" ht="14.4" thickBot="1">
      <c r="B33" s="183" t="s">
        <v>217</v>
      </c>
      <c r="C33" s="184">
        <f>SUM(C27:C31)</f>
        <v>239</v>
      </c>
      <c r="D33" s="184">
        <v>15</v>
      </c>
      <c r="E33" s="184">
        <v>0</v>
      </c>
      <c r="F33" s="184">
        <v>0</v>
      </c>
      <c r="G33" s="184">
        <v>15</v>
      </c>
      <c r="H33" s="196">
        <f t="shared" si="0"/>
        <v>3585</v>
      </c>
      <c r="I33" s="169">
        <v>346</v>
      </c>
      <c r="J33" s="145">
        <f>I33*C32</f>
        <v>16954</v>
      </c>
      <c r="L33" s="1">
        <f>L32/50</f>
        <v>4.82</v>
      </c>
    </row>
    <row r="34" spans="2:12" ht="14.4" thickBot="1">
      <c r="B34" s="185" t="s">
        <v>260</v>
      </c>
      <c r="C34" s="186"/>
      <c r="D34" s="186"/>
      <c r="E34" s="186"/>
      <c r="F34" s="186"/>
      <c r="G34" s="186"/>
      <c r="H34" s="187">
        <f>SUM(H27:H33)</f>
        <v>110647.56</v>
      </c>
      <c r="I34" s="169">
        <v>346</v>
      </c>
      <c r="J34" s="145">
        <f>I34*C33</f>
        <v>82694</v>
      </c>
    </row>
    <row r="35" spans="2:12">
      <c r="I35" s="177"/>
      <c r="J35" s="178"/>
    </row>
    <row r="36" spans="2:12" ht="14.4">
      <c r="B36"/>
      <c r="C36"/>
      <c r="D36"/>
      <c r="E36"/>
      <c r="F36"/>
      <c r="G36"/>
      <c r="H36"/>
      <c r="I36"/>
      <c r="J36"/>
    </row>
    <row r="37" spans="2:12">
      <c r="B37" s="150" t="s">
        <v>231</v>
      </c>
      <c r="C37" s="149" t="s">
        <v>2</v>
      </c>
      <c r="D37" s="149" t="s">
        <v>257</v>
      </c>
      <c r="E37" s="149"/>
      <c r="F37" s="149"/>
      <c r="G37" s="149" t="s">
        <v>257</v>
      </c>
      <c r="H37" s="174"/>
      <c r="I37" s="170" t="s">
        <v>236</v>
      </c>
      <c r="J37" s="151" t="s">
        <v>236</v>
      </c>
    </row>
    <row r="38" spans="2:12">
      <c r="B38" s="144" t="s">
        <v>220</v>
      </c>
      <c r="C38" s="97">
        <v>5</v>
      </c>
      <c r="D38" s="97">
        <v>575</v>
      </c>
      <c r="E38" s="97">
        <v>0</v>
      </c>
      <c r="F38" s="97">
        <v>0</v>
      </c>
      <c r="G38" s="97">
        <v>575</v>
      </c>
      <c r="H38" s="180">
        <f>G38*C38</f>
        <v>2875</v>
      </c>
      <c r="I38" s="171">
        <v>13253</v>
      </c>
      <c r="J38" s="145">
        <f>I38*C38</f>
        <v>66265</v>
      </c>
    </row>
    <row r="39" spans="2:12" ht="14.4" thickBot="1">
      <c r="B39" s="183" t="s">
        <v>222</v>
      </c>
      <c r="C39" s="184">
        <v>2</v>
      </c>
      <c r="D39" s="184">
        <v>295</v>
      </c>
      <c r="E39" s="184">
        <v>0</v>
      </c>
      <c r="F39" s="184">
        <v>0</v>
      </c>
      <c r="G39" s="184">
        <v>295</v>
      </c>
      <c r="H39" s="188">
        <f>G39*C39</f>
        <v>590</v>
      </c>
      <c r="I39" s="171">
        <v>6799</v>
      </c>
      <c r="J39" s="145">
        <f>I39*C39</f>
        <v>13598</v>
      </c>
    </row>
    <row r="40" spans="2:12" ht="14.4" thickBot="1">
      <c r="B40" s="189" t="s">
        <v>243</v>
      </c>
      <c r="C40" s="190"/>
      <c r="D40" s="190"/>
      <c r="E40" s="190"/>
      <c r="F40" s="190"/>
      <c r="G40" s="190"/>
      <c r="H40" s="191">
        <f>SUM(H38:H39)</f>
        <v>3465</v>
      </c>
      <c r="I40" s="1"/>
      <c r="J40" s="1"/>
    </row>
    <row r="41" spans="2:12" ht="14.4" thickBot="1">
      <c r="B41" s="1"/>
      <c r="C41" s="1"/>
      <c r="D41" s="1"/>
      <c r="E41" s="1"/>
      <c r="F41" s="1"/>
      <c r="G41" s="1"/>
      <c r="H41" s="179"/>
      <c r="I41" s="1"/>
      <c r="J41" s="1"/>
    </row>
    <row r="42" spans="2:12" ht="14.4" thickBot="1">
      <c r="B42" s="192" t="s">
        <v>259</v>
      </c>
      <c r="C42" s="193"/>
      <c r="D42" s="193"/>
      <c r="E42" s="193"/>
      <c r="F42" s="193"/>
      <c r="G42" s="193"/>
      <c r="H42" s="194">
        <f>H34+H40</f>
        <v>114112.56</v>
      </c>
    </row>
    <row r="43" spans="2:12">
      <c r="H43" s="181"/>
    </row>
    <row r="44" spans="2:12">
      <c r="H44" s="181"/>
    </row>
    <row r="45" spans="2:12">
      <c r="B45" s="182" t="s">
        <v>261</v>
      </c>
      <c r="C45" s="3" t="s">
        <v>262</v>
      </c>
      <c r="D45" s="2" t="s">
        <v>258</v>
      </c>
      <c r="G45" s="2" t="s">
        <v>258</v>
      </c>
    </row>
    <row r="46" spans="2:12">
      <c r="B46" s="153" t="s">
        <v>237</v>
      </c>
      <c r="C46" s="154">
        <f>C33</f>
        <v>239</v>
      </c>
      <c r="D46" s="154">
        <v>5</v>
      </c>
      <c r="E46" s="154">
        <v>0</v>
      </c>
      <c r="F46" s="154">
        <v>0</v>
      </c>
      <c r="G46" s="154">
        <v>5</v>
      </c>
      <c r="H46" s="175">
        <f>G46*C46</f>
        <v>1195</v>
      </c>
      <c r="I46" s="172">
        <v>67</v>
      </c>
      <c r="J46" s="155">
        <f>I46*C46</f>
        <v>16013</v>
      </c>
    </row>
    <row r="47" spans="2:12">
      <c r="B47" s="153" t="s">
        <v>238</v>
      </c>
      <c r="C47" s="154">
        <f>C33</f>
        <v>239</v>
      </c>
      <c r="D47" s="154">
        <v>1</v>
      </c>
      <c r="E47" s="154">
        <v>0</v>
      </c>
      <c r="F47" s="154">
        <v>0</v>
      </c>
      <c r="G47" s="154">
        <v>1</v>
      </c>
      <c r="H47" s="175">
        <f>G47*C47</f>
        <v>239</v>
      </c>
      <c r="I47" s="172">
        <v>13.4</v>
      </c>
      <c r="J47" s="155">
        <f>I47*C47</f>
        <v>3202.6</v>
      </c>
    </row>
  </sheetData>
  <mergeCells count="1">
    <mergeCell ref="B16:I16"/>
  </mergeCells>
  <pageMargins left="0.7" right="0.7"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I75"/>
  <sheetViews>
    <sheetView topLeftCell="A10" zoomScaleNormal="100" workbookViewId="0">
      <selection activeCell="B18" sqref="B18:F19"/>
    </sheetView>
  </sheetViews>
  <sheetFormatPr defaultColWidth="12.33203125" defaultRowHeight="13.8"/>
  <cols>
    <col min="1" max="1" width="12.33203125" style="75"/>
    <col min="2" max="2" width="35.6640625" style="75" customWidth="1"/>
    <col min="3" max="3" width="45.6640625" style="75" customWidth="1"/>
    <col min="4" max="4" width="7" style="75" bestFit="1" customWidth="1"/>
    <col min="5" max="5" width="20.6640625" style="76" bestFit="1" customWidth="1"/>
    <col min="6" max="6" width="14.6640625" style="76" bestFit="1" customWidth="1"/>
    <col min="7" max="16384" width="12.33203125" style="75"/>
  </cols>
  <sheetData>
    <row r="2" spans="2:6">
      <c r="B2" s="562" t="s">
        <v>197</v>
      </c>
      <c r="C2" s="562"/>
      <c r="D2" s="562"/>
      <c r="E2" s="562"/>
      <c r="F2" s="562"/>
    </row>
    <row r="4" spans="2:6" ht="15" customHeight="1">
      <c r="B4" s="563" t="s">
        <v>198</v>
      </c>
      <c r="C4" s="563"/>
      <c r="D4" s="563"/>
      <c r="E4" s="563"/>
      <c r="F4" s="563"/>
    </row>
    <row r="5" spans="2:6">
      <c r="B5" s="563" t="s">
        <v>199</v>
      </c>
      <c r="C5" s="563"/>
      <c r="D5" s="563"/>
      <c r="E5" s="563"/>
      <c r="F5" s="563"/>
    </row>
    <row r="6" spans="2:6">
      <c r="B6" s="564"/>
      <c r="C6" s="564"/>
      <c r="D6" s="564"/>
      <c r="E6" s="564"/>
      <c r="F6" s="564"/>
    </row>
    <row r="7" spans="2:6">
      <c r="B7" s="563"/>
      <c r="C7" s="563"/>
      <c r="D7" s="563"/>
      <c r="E7" s="563"/>
      <c r="F7" s="563"/>
    </row>
    <row r="8" spans="2:6">
      <c r="B8" s="80"/>
      <c r="C8" s="80"/>
    </row>
    <row r="9" spans="2:6">
      <c r="B9" s="561" t="s">
        <v>181</v>
      </c>
      <c r="C9" s="561"/>
      <c r="D9" s="561"/>
      <c r="E9" s="561"/>
      <c r="F9" s="561"/>
    </row>
    <row r="10" spans="2:6">
      <c r="B10" s="80"/>
      <c r="C10" s="80"/>
      <c r="D10" s="80"/>
      <c r="E10" s="80"/>
      <c r="F10" s="80"/>
    </row>
    <row r="11" spans="2:6" ht="15" customHeight="1">
      <c r="B11" s="562" t="s">
        <v>200</v>
      </c>
      <c r="C11" s="562"/>
      <c r="D11" s="562"/>
      <c r="E11" s="562"/>
      <c r="F11" s="562"/>
    </row>
    <row r="12" spans="2:6">
      <c r="B12" s="81"/>
      <c r="C12" s="80"/>
      <c r="D12" s="80"/>
      <c r="E12" s="80"/>
      <c r="F12" s="80"/>
    </row>
    <row r="13" spans="2:6" ht="15" customHeight="1">
      <c r="B13" s="562" t="s">
        <v>201</v>
      </c>
      <c r="C13" s="562"/>
      <c r="D13" s="562"/>
      <c r="E13" s="562"/>
      <c r="F13" s="562"/>
    </row>
    <row r="14" spans="2:6" ht="15" customHeight="1">
      <c r="B14" s="562"/>
      <c r="C14" s="562"/>
      <c r="D14" s="562"/>
      <c r="E14" s="562"/>
      <c r="F14" s="562"/>
    </row>
    <row r="15" spans="2:6">
      <c r="B15" s="81"/>
      <c r="C15" s="80"/>
      <c r="D15" s="80"/>
      <c r="E15" s="80"/>
      <c r="F15" s="80"/>
    </row>
    <row r="16" spans="2:6" ht="15" customHeight="1">
      <c r="B16" s="562" t="s">
        <v>180</v>
      </c>
      <c r="C16" s="562"/>
      <c r="D16" s="562"/>
      <c r="E16" s="562"/>
      <c r="F16" s="562"/>
    </row>
    <row r="17" spans="2:9" ht="15" customHeight="1">
      <c r="B17" s="79"/>
      <c r="C17" s="79"/>
      <c r="D17" s="79"/>
      <c r="E17" s="79"/>
      <c r="F17" s="79"/>
    </row>
    <row r="18" spans="2:9" ht="15" customHeight="1">
      <c r="B18" s="562" t="s">
        <v>179</v>
      </c>
      <c r="C18" s="562"/>
      <c r="D18" s="562"/>
      <c r="E18" s="562"/>
      <c r="F18" s="562"/>
    </row>
    <row r="19" spans="2:9" ht="15" customHeight="1">
      <c r="B19" s="562"/>
      <c r="C19" s="562"/>
      <c r="D19" s="562"/>
      <c r="E19" s="562"/>
      <c r="F19" s="562"/>
    </row>
    <row r="21" spans="2:9" s="1" customFormat="1" ht="15" customHeight="1">
      <c r="B21" s="74" t="s">
        <v>196</v>
      </c>
      <c r="C21" s="74"/>
      <c r="D21" s="23"/>
      <c r="E21" s="24"/>
      <c r="F21" s="24"/>
    </row>
    <row r="22" spans="2:9" s="1" customFormat="1">
      <c r="B22" s="69" t="s">
        <v>0</v>
      </c>
      <c r="C22" s="70" t="s">
        <v>1</v>
      </c>
      <c r="D22" s="20" t="s">
        <v>2</v>
      </c>
      <c r="E22" s="22" t="s">
        <v>3</v>
      </c>
      <c r="F22" s="22" t="s">
        <v>4</v>
      </c>
    </row>
    <row r="23" spans="2:9" s="26" customFormat="1" ht="118.8">
      <c r="B23" s="84" t="s">
        <v>162</v>
      </c>
      <c r="C23" s="87" t="s">
        <v>205</v>
      </c>
      <c r="D23" s="93">
        <v>14</v>
      </c>
      <c r="E23" s="90" t="s">
        <v>162</v>
      </c>
      <c r="F23" s="87" t="s">
        <v>205</v>
      </c>
      <c r="G23" s="86">
        <v>14</v>
      </c>
      <c r="H23" s="88">
        <v>8446</v>
      </c>
      <c r="I23" s="88">
        <f>SUM(G23*H23)</f>
        <v>118244</v>
      </c>
    </row>
    <row r="24" spans="2:9" s="26" customFormat="1" ht="92.4">
      <c r="B24" s="84" t="s">
        <v>182</v>
      </c>
      <c r="C24" s="87" t="s">
        <v>190</v>
      </c>
      <c r="D24" s="93">
        <v>1</v>
      </c>
      <c r="E24" s="90" t="s">
        <v>182</v>
      </c>
      <c r="F24" s="87" t="s">
        <v>190</v>
      </c>
      <c r="G24" s="86">
        <v>1</v>
      </c>
      <c r="H24" s="88">
        <v>14801</v>
      </c>
      <c r="I24" s="88">
        <f t="shared" ref="I24:I29" si="0">SUM(G24*H24)</f>
        <v>14801</v>
      </c>
    </row>
    <row r="25" spans="2:9" s="26" customFormat="1" ht="52.8">
      <c r="B25" s="84" t="s">
        <v>183</v>
      </c>
      <c r="C25" s="87" t="s">
        <v>191</v>
      </c>
      <c r="D25" s="93">
        <v>3</v>
      </c>
      <c r="E25" s="90" t="s">
        <v>183</v>
      </c>
      <c r="F25" s="87" t="s">
        <v>191</v>
      </c>
      <c r="G25" s="86">
        <v>10</v>
      </c>
      <c r="H25" s="88">
        <v>8069</v>
      </c>
      <c r="I25" s="88">
        <f t="shared" si="0"/>
        <v>80690</v>
      </c>
    </row>
    <row r="26" spans="2:9" s="26" customFormat="1" ht="66">
      <c r="B26" s="84" t="s">
        <v>207</v>
      </c>
      <c r="C26" s="87" t="s">
        <v>190</v>
      </c>
      <c r="D26" s="93">
        <v>1</v>
      </c>
      <c r="E26" s="90" t="s">
        <v>184</v>
      </c>
      <c r="F26" s="87" t="s">
        <v>192</v>
      </c>
      <c r="G26" s="86">
        <v>2</v>
      </c>
      <c r="H26" s="88">
        <v>7405</v>
      </c>
      <c r="I26" s="88">
        <f t="shared" si="0"/>
        <v>14810</v>
      </c>
    </row>
    <row r="27" spans="2:9" s="26" customFormat="1" ht="52.8">
      <c r="B27" s="84" t="s">
        <v>185</v>
      </c>
      <c r="C27" s="87" t="s">
        <v>214</v>
      </c>
      <c r="D27" s="93">
        <v>10</v>
      </c>
      <c r="E27" s="90" t="s">
        <v>185</v>
      </c>
      <c r="F27" s="87" t="s">
        <v>194</v>
      </c>
      <c r="G27" s="86">
        <v>10</v>
      </c>
      <c r="H27" s="88">
        <v>8549</v>
      </c>
      <c r="I27" s="88">
        <f t="shared" si="0"/>
        <v>85490</v>
      </c>
    </row>
    <row r="28" spans="2:9" s="26" customFormat="1" ht="69">
      <c r="B28" s="84" t="s">
        <v>186</v>
      </c>
      <c r="C28" s="73" t="s">
        <v>163</v>
      </c>
      <c r="D28" s="93">
        <v>2</v>
      </c>
      <c r="E28" s="90" t="s">
        <v>186</v>
      </c>
      <c r="F28" s="92" t="s">
        <v>163</v>
      </c>
      <c r="G28" s="86">
        <v>2</v>
      </c>
      <c r="H28" s="88">
        <v>7695</v>
      </c>
      <c r="I28" s="88">
        <f t="shared" si="0"/>
        <v>15390</v>
      </c>
    </row>
    <row r="29" spans="2:9" s="26" customFormat="1" ht="79.2">
      <c r="B29" s="84" t="s">
        <v>187</v>
      </c>
      <c r="C29" s="85" t="s">
        <v>164</v>
      </c>
      <c r="D29" s="93">
        <v>8</v>
      </c>
      <c r="E29" s="90" t="s">
        <v>187</v>
      </c>
      <c r="F29" s="87" t="s">
        <v>164</v>
      </c>
      <c r="G29" s="86">
        <v>8</v>
      </c>
      <c r="H29" s="88">
        <v>3795</v>
      </c>
      <c r="I29" s="88">
        <f t="shared" si="0"/>
        <v>30360</v>
      </c>
    </row>
    <row r="30" spans="2:9" s="26" customFormat="1" ht="52.8">
      <c r="B30" s="84" t="s">
        <v>188</v>
      </c>
      <c r="C30" s="87" t="s">
        <v>166</v>
      </c>
      <c r="D30" s="93">
        <v>16</v>
      </c>
      <c r="E30" s="90" t="s">
        <v>188</v>
      </c>
      <c r="F30" s="87" t="s">
        <v>166</v>
      </c>
      <c r="G30" s="86">
        <v>14</v>
      </c>
      <c r="H30" s="88">
        <v>450</v>
      </c>
      <c r="I30" s="88">
        <f>SUM(G30*H30)</f>
        <v>6300</v>
      </c>
    </row>
    <row r="31" spans="2:9" s="26" customFormat="1" ht="66">
      <c r="B31" s="84" t="s">
        <v>189</v>
      </c>
      <c r="C31" s="87" t="s">
        <v>193</v>
      </c>
      <c r="D31" s="93">
        <v>8</v>
      </c>
      <c r="E31" s="90" t="s">
        <v>189</v>
      </c>
      <c r="F31" s="87" t="s">
        <v>193</v>
      </c>
      <c r="G31" s="86">
        <v>8</v>
      </c>
      <c r="H31" s="88">
        <v>1590</v>
      </c>
      <c r="I31" s="88">
        <f>SUM(G29*H31)</f>
        <v>12720</v>
      </c>
    </row>
    <row r="32" spans="2:9" s="26" customFormat="1" ht="82.8">
      <c r="B32" s="84" t="s">
        <v>206</v>
      </c>
      <c r="C32" s="87" t="s">
        <v>215</v>
      </c>
      <c r="D32" s="93">
        <v>4</v>
      </c>
      <c r="E32" s="89" t="s">
        <v>165</v>
      </c>
      <c r="F32" s="91" t="s">
        <v>195</v>
      </c>
      <c r="G32" s="86">
        <v>1</v>
      </c>
      <c r="H32" s="88">
        <v>35000</v>
      </c>
      <c r="I32" s="88">
        <f>H32*G32</f>
        <v>35000</v>
      </c>
    </row>
    <row r="33" spans="2:9" s="26" customFormat="1" ht="26.4">
      <c r="B33" s="84" t="s">
        <v>208</v>
      </c>
      <c r="C33" s="87" t="s">
        <v>211</v>
      </c>
      <c r="D33" s="93">
        <v>1</v>
      </c>
      <c r="E33" s="71" t="e">
        <f>'Study Data'!#REF!</f>
        <v>#REF!</v>
      </c>
      <c r="F33" s="72" t="e">
        <f>'Study Data'!#REF!</f>
        <v>#REF!</v>
      </c>
      <c r="G33" s="27" t="e">
        <f>'Study Data'!#REF!</f>
        <v>#REF!</v>
      </c>
      <c r="H33" s="25" t="s">
        <v>62</v>
      </c>
      <c r="I33" s="25">
        <f>SUM(I23:I32)</f>
        <v>413805</v>
      </c>
    </row>
    <row r="34" spans="2:9" s="26" customFormat="1" ht="39.6">
      <c r="B34" s="84" t="s">
        <v>210</v>
      </c>
      <c r="C34" s="87" t="s">
        <v>212</v>
      </c>
      <c r="D34" s="93">
        <v>3</v>
      </c>
      <c r="E34" s="2"/>
      <c r="F34" s="3"/>
      <c r="G34" s="2"/>
      <c r="H34" s="25" t="s">
        <v>61</v>
      </c>
      <c r="I34" s="25" t="e">
        <f>#REF!</f>
        <v>#REF!</v>
      </c>
    </row>
    <row r="35" spans="2:9" s="26" customFormat="1" ht="26.4">
      <c r="B35" s="84" t="s">
        <v>209</v>
      </c>
      <c r="C35" s="87" t="s">
        <v>190</v>
      </c>
      <c r="D35" s="93">
        <v>1</v>
      </c>
      <c r="E35" s="2"/>
      <c r="F35" s="3"/>
      <c r="G35" s="2"/>
      <c r="H35" s="25" t="s">
        <v>60</v>
      </c>
      <c r="I35" s="25" t="e">
        <f>I34*12</f>
        <v>#REF!</v>
      </c>
    </row>
    <row r="36" spans="2:9" s="26" customFormat="1" ht="26.4">
      <c r="B36" s="84" t="s">
        <v>213</v>
      </c>
      <c r="C36" s="87" t="s">
        <v>190</v>
      </c>
      <c r="D36" s="93">
        <v>1</v>
      </c>
      <c r="E36" s="78"/>
      <c r="F36" s="75"/>
      <c r="G36" s="75"/>
      <c r="H36" s="76"/>
      <c r="I36" s="76"/>
    </row>
    <row r="37" spans="2:9" s="26" customFormat="1">
      <c r="B37" s="75"/>
      <c r="C37" s="75"/>
      <c r="D37" s="75"/>
      <c r="E37" s="76"/>
      <c r="F37" s="76"/>
    </row>
    <row r="38" spans="2:9" s="26" customFormat="1">
      <c r="B38" s="562" t="s">
        <v>178</v>
      </c>
      <c r="C38" s="562"/>
      <c r="D38" s="562"/>
      <c r="E38" s="562"/>
      <c r="F38" s="562"/>
    </row>
    <row r="39" spans="2:9" s="26" customFormat="1">
      <c r="B39" s="562"/>
      <c r="C39" s="562"/>
      <c r="D39" s="562"/>
      <c r="E39" s="562"/>
      <c r="F39" s="562"/>
    </row>
    <row r="40" spans="2:9" s="26" customFormat="1">
      <c r="B40" s="562"/>
      <c r="C40" s="562"/>
      <c r="D40" s="562"/>
      <c r="E40" s="562"/>
      <c r="F40" s="562"/>
    </row>
    <row r="41" spans="2:9" s="26" customFormat="1">
      <c r="B41" s="562"/>
      <c r="C41" s="562"/>
      <c r="D41" s="562"/>
      <c r="E41" s="562"/>
      <c r="F41" s="562"/>
    </row>
    <row r="42" spans="2:9">
      <c r="B42" s="79"/>
      <c r="C42" s="79"/>
      <c r="D42" s="79"/>
      <c r="E42" s="79"/>
      <c r="F42" s="79"/>
    </row>
    <row r="43" spans="2:9">
      <c r="B43" s="563" t="s">
        <v>177</v>
      </c>
      <c r="C43" s="563"/>
      <c r="D43" s="563"/>
      <c r="E43" s="563"/>
      <c r="F43" s="563"/>
    </row>
    <row r="44" spans="2:9" ht="15" customHeight="1">
      <c r="B44" s="562" t="s">
        <v>176</v>
      </c>
      <c r="C44" s="562"/>
      <c r="D44" s="562"/>
      <c r="E44" s="562"/>
      <c r="F44" s="562"/>
    </row>
    <row r="45" spans="2:9" ht="15" customHeight="1">
      <c r="B45" s="562" t="s">
        <v>175</v>
      </c>
      <c r="C45" s="562"/>
      <c r="D45" s="562"/>
      <c r="E45" s="562"/>
      <c r="F45" s="562"/>
    </row>
    <row r="46" spans="2:9" ht="15" customHeight="1">
      <c r="B46" s="562" t="s">
        <v>174</v>
      </c>
      <c r="C46" s="562"/>
      <c r="D46" s="562"/>
      <c r="E46" s="562"/>
      <c r="F46" s="562"/>
    </row>
    <row r="47" spans="2:9" ht="15" customHeight="1">
      <c r="B47" s="562" t="s">
        <v>173</v>
      </c>
      <c r="C47" s="562"/>
      <c r="D47" s="562"/>
      <c r="E47" s="562"/>
      <c r="F47" s="562"/>
    </row>
    <row r="48" spans="2:9" ht="15" customHeight="1">
      <c r="B48" s="562"/>
      <c r="C48" s="562"/>
      <c r="D48" s="562"/>
      <c r="E48" s="562"/>
      <c r="F48" s="562"/>
    </row>
    <row r="49" spans="2:6" ht="20.100000000000001" customHeight="1">
      <c r="B49" s="562" t="s">
        <v>172</v>
      </c>
      <c r="C49" s="562"/>
      <c r="D49" s="562"/>
      <c r="E49" s="562"/>
      <c r="F49" s="562"/>
    </row>
    <row r="50" spans="2:6" ht="20.100000000000001" customHeight="1">
      <c r="B50" s="562" t="s">
        <v>171</v>
      </c>
      <c r="C50" s="562"/>
      <c r="D50" s="562"/>
      <c r="E50" s="562"/>
      <c r="F50" s="562"/>
    </row>
    <row r="51" spans="2:6" ht="20.100000000000001" customHeight="1"/>
    <row r="52" spans="2:6" ht="20.100000000000001" customHeight="1">
      <c r="B52" s="562" t="s">
        <v>170</v>
      </c>
      <c r="C52" s="562"/>
      <c r="D52" s="562"/>
      <c r="E52" s="562"/>
      <c r="F52" s="562"/>
    </row>
    <row r="53" spans="2:6" ht="20.100000000000001" customHeight="1">
      <c r="B53" s="562"/>
      <c r="C53" s="562"/>
      <c r="D53" s="562"/>
      <c r="E53" s="562"/>
      <c r="F53" s="562"/>
    </row>
    <row r="54" spans="2:6" ht="20.100000000000001" customHeight="1"/>
    <row r="55" spans="2:6" ht="20.100000000000001" customHeight="1"/>
    <row r="56" spans="2:6" ht="20.100000000000001" customHeight="1">
      <c r="B56" s="81" t="s">
        <v>169</v>
      </c>
      <c r="C56" s="82"/>
      <c r="D56" s="77" t="s">
        <v>168</v>
      </c>
      <c r="E56" s="565"/>
      <c r="F56" s="565"/>
    </row>
    <row r="58" spans="2:6" ht="15" customHeight="1"/>
    <row r="59" spans="2:6" ht="15" customHeight="1">
      <c r="B59" s="566" t="s">
        <v>202</v>
      </c>
      <c r="C59" s="566"/>
    </row>
    <row r="61" spans="2:6">
      <c r="B61" s="75" t="s">
        <v>167</v>
      </c>
    </row>
    <row r="69" spans="2:3">
      <c r="B69" s="83"/>
    </row>
    <row r="70" spans="2:3">
      <c r="B70" s="562" t="s">
        <v>203</v>
      </c>
      <c r="C70" s="562"/>
    </row>
    <row r="71" spans="2:3">
      <c r="B71" s="562" t="s">
        <v>204</v>
      </c>
      <c r="C71" s="562"/>
    </row>
    <row r="75" spans="2:3" ht="15" customHeight="1"/>
  </sheetData>
  <mergeCells count="23">
    <mergeCell ref="B47:F48"/>
    <mergeCell ref="B16:F16"/>
    <mergeCell ref="B52:F53"/>
    <mergeCell ref="B44:F44"/>
    <mergeCell ref="B45:F45"/>
    <mergeCell ref="B46:F46"/>
    <mergeCell ref="B70:C70"/>
    <mergeCell ref="B71:C71"/>
    <mergeCell ref="E56:F56"/>
    <mergeCell ref="B59:C59"/>
    <mergeCell ref="B49:F49"/>
    <mergeCell ref="B50:F50"/>
    <mergeCell ref="B9:F9"/>
    <mergeCell ref="B38:F41"/>
    <mergeCell ref="B43:F43"/>
    <mergeCell ref="B11:F11"/>
    <mergeCell ref="B2:F2"/>
    <mergeCell ref="B4:F4"/>
    <mergeCell ref="B5:F5"/>
    <mergeCell ref="B6:F6"/>
    <mergeCell ref="B7:F7"/>
    <mergeCell ref="B13:F14"/>
    <mergeCell ref="B18:F19"/>
  </mergeCells>
  <printOptions horizontalCentered="1"/>
  <pageMargins left="0.70866141732283472" right="0.70866141732283472" top="0.98425196850393704" bottom="1.3779527559055118" header="0.31496062992125984" footer="0.31496062992125984"/>
  <pageSetup paperSize="9" scale="61" fitToHeight="2" orientation="portrait" r:id="rId1"/>
  <headerFooter>
    <oddHeader>&amp;R&amp;G</oddHeader>
    <oddFooter xml:space="preserve">&amp;L&amp;G                </oddFooter>
  </headerFooter>
  <rowBreaks count="1" manualBreakCount="1">
    <brk id="42" min="1" max="5" man="1"/>
  </row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60"/>
  <sheetViews>
    <sheetView workbookViewId="0">
      <selection sqref="A1:A60"/>
    </sheetView>
  </sheetViews>
  <sheetFormatPr defaultColWidth="9.109375" defaultRowHeight="14.4"/>
  <sheetData>
    <row r="1" spans="1:2">
      <c r="A1">
        <v>1</v>
      </c>
      <c r="B1" t="s">
        <v>90</v>
      </c>
    </row>
    <row r="2" spans="1:2">
      <c r="A2">
        <v>2</v>
      </c>
      <c r="B2">
        <v>1000</v>
      </c>
    </row>
    <row r="3" spans="1:2">
      <c r="A3">
        <v>3</v>
      </c>
    </row>
    <row r="4" spans="1:2">
      <c r="A4">
        <v>4</v>
      </c>
    </row>
    <row r="5" spans="1:2">
      <c r="A5">
        <v>5</v>
      </c>
    </row>
    <row r="6" spans="1:2">
      <c r="A6">
        <v>6</v>
      </c>
    </row>
    <row r="7" spans="1:2">
      <c r="A7">
        <v>7</v>
      </c>
    </row>
    <row r="8" spans="1:2">
      <c r="A8">
        <v>8</v>
      </c>
    </row>
    <row r="9" spans="1:2">
      <c r="A9">
        <v>9</v>
      </c>
    </row>
    <row r="10" spans="1:2">
      <c r="A10">
        <v>10</v>
      </c>
    </row>
    <row r="11" spans="1:2">
      <c r="A11">
        <v>11</v>
      </c>
    </row>
    <row r="12" spans="1:2">
      <c r="A12">
        <v>12</v>
      </c>
    </row>
    <row r="13" spans="1:2">
      <c r="A13">
        <v>13</v>
      </c>
    </row>
    <row r="14" spans="1:2">
      <c r="A14">
        <v>14</v>
      </c>
    </row>
    <row r="15" spans="1:2">
      <c r="A15">
        <v>15</v>
      </c>
    </row>
    <row r="16" spans="1:2">
      <c r="A16">
        <v>16</v>
      </c>
    </row>
    <row r="17" spans="1:1">
      <c r="A17">
        <v>17</v>
      </c>
    </row>
    <row r="18" spans="1:1">
      <c r="A18">
        <v>18</v>
      </c>
    </row>
    <row r="19" spans="1:1">
      <c r="A19">
        <v>19</v>
      </c>
    </row>
    <row r="20" spans="1:1">
      <c r="A20">
        <v>20</v>
      </c>
    </row>
    <row r="21" spans="1:1">
      <c r="A21">
        <v>21</v>
      </c>
    </row>
    <row r="22" spans="1:1">
      <c r="A22">
        <v>22</v>
      </c>
    </row>
    <row r="23" spans="1:1">
      <c r="A23">
        <v>23</v>
      </c>
    </row>
    <row r="24" spans="1:1">
      <c r="A24">
        <v>24</v>
      </c>
    </row>
    <row r="25" spans="1:1">
      <c r="A25">
        <v>25</v>
      </c>
    </row>
    <row r="26" spans="1:1">
      <c r="A26">
        <v>26</v>
      </c>
    </row>
    <row r="27" spans="1:1">
      <c r="A27">
        <v>27</v>
      </c>
    </row>
    <row r="28" spans="1:1">
      <c r="A28">
        <v>28</v>
      </c>
    </row>
    <row r="29" spans="1:1">
      <c r="A29">
        <v>29</v>
      </c>
    </row>
    <row r="30" spans="1:1">
      <c r="A30">
        <v>30</v>
      </c>
    </row>
    <row r="31" spans="1:1">
      <c r="A31">
        <v>31</v>
      </c>
    </row>
    <row r="32" spans="1:1">
      <c r="A32">
        <v>32</v>
      </c>
    </row>
    <row r="33" spans="1:1">
      <c r="A33">
        <v>33</v>
      </c>
    </row>
    <row r="34" spans="1:1">
      <c r="A34">
        <v>34</v>
      </c>
    </row>
    <row r="35" spans="1:1">
      <c r="A35">
        <v>35</v>
      </c>
    </row>
    <row r="36" spans="1:1">
      <c r="A36">
        <v>36</v>
      </c>
    </row>
    <row r="37" spans="1:1">
      <c r="A37">
        <v>37</v>
      </c>
    </row>
    <row r="38" spans="1:1">
      <c r="A38">
        <v>38</v>
      </c>
    </row>
    <row r="39" spans="1:1">
      <c r="A39">
        <v>39</v>
      </c>
    </row>
    <row r="40" spans="1:1">
      <c r="A40">
        <v>40</v>
      </c>
    </row>
    <row r="41" spans="1:1">
      <c r="A41">
        <v>41</v>
      </c>
    </row>
    <row r="42" spans="1:1">
      <c r="A42">
        <v>42</v>
      </c>
    </row>
    <row r="43" spans="1:1">
      <c r="A43">
        <v>43</v>
      </c>
    </row>
    <row r="44" spans="1:1">
      <c r="A44">
        <v>44</v>
      </c>
    </row>
    <row r="45" spans="1:1">
      <c r="A45">
        <v>45</v>
      </c>
    </row>
    <row r="46" spans="1:1">
      <c r="A46">
        <v>46</v>
      </c>
    </row>
    <row r="47" spans="1:1">
      <c r="A47">
        <v>47</v>
      </c>
    </row>
    <row r="48" spans="1:1">
      <c r="A48">
        <v>48</v>
      </c>
    </row>
    <row r="49" spans="1:1">
      <c r="A49">
        <v>49</v>
      </c>
    </row>
    <row r="50" spans="1:1">
      <c r="A50">
        <v>50</v>
      </c>
    </row>
    <row r="51" spans="1:1">
      <c r="A51">
        <v>51</v>
      </c>
    </row>
    <row r="52" spans="1:1">
      <c r="A52">
        <v>52</v>
      </c>
    </row>
    <row r="53" spans="1:1">
      <c r="A53">
        <v>53</v>
      </c>
    </row>
    <row r="54" spans="1:1">
      <c r="A54">
        <v>54</v>
      </c>
    </row>
    <row r="55" spans="1:1">
      <c r="A55">
        <v>55</v>
      </c>
    </row>
    <row r="56" spans="1:1">
      <c r="A56">
        <v>56</v>
      </c>
    </row>
    <row r="57" spans="1:1">
      <c r="A57">
        <v>57</v>
      </c>
    </row>
    <row r="58" spans="1:1">
      <c r="A58">
        <v>58</v>
      </c>
    </row>
    <row r="59" spans="1:1">
      <c r="A59">
        <v>59</v>
      </c>
    </row>
    <row r="60" spans="1:1">
      <c r="A60">
        <v>60</v>
      </c>
    </row>
  </sheetData>
  <pageMargins left="0.7" right="0.7" top="0.75" bottom="0.75" header="0.3" footer="0.3"/>
  <pageSetup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F64"/>
  <sheetViews>
    <sheetView topLeftCell="B13" zoomScaleNormal="100" zoomScaleSheetLayoutView="80" workbookViewId="0">
      <selection activeCell="H18" sqref="H18:K18"/>
    </sheetView>
  </sheetViews>
  <sheetFormatPr defaultColWidth="0" defaultRowHeight="15" customHeight="1" zeroHeight="1"/>
  <cols>
    <col min="1" max="1" width="3" style="45" hidden="1" customWidth="1"/>
    <col min="2" max="12" width="9.109375" style="45" customWidth="1"/>
    <col min="13" max="16384" width="9.109375" style="45" hidden="1"/>
  </cols>
  <sheetData>
    <row r="1" spans="2:12" ht="14.4">
      <c r="B1" s="44"/>
      <c r="C1" s="44"/>
      <c r="D1" s="44"/>
      <c r="E1" s="44"/>
      <c r="F1" s="44"/>
      <c r="G1" s="44"/>
      <c r="H1" s="44"/>
      <c r="I1" s="44"/>
      <c r="J1" s="44"/>
      <c r="K1" s="44"/>
      <c r="L1" s="44"/>
    </row>
    <row r="2" spans="2:12" ht="14.4">
      <c r="B2" s="44"/>
      <c r="C2" s="44"/>
      <c r="D2" s="44"/>
      <c r="E2" s="44"/>
      <c r="F2" s="44"/>
      <c r="G2" s="44"/>
      <c r="H2" s="44"/>
      <c r="I2" s="44"/>
      <c r="L2" s="44"/>
    </row>
    <row r="3" spans="2:12" ht="6.75" customHeight="1">
      <c r="B3" s="44"/>
      <c r="C3" s="44"/>
      <c r="D3" s="44"/>
      <c r="E3" s="44"/>
      <c r="F3" s="44"/>
      <c r="G3" s="44"/>
      <c r="H3" s="44"/>
      <c r="I3" s="44"/>
      <c r="J3" s="44"/>
      <c r="K3" s="44"/>
      <c r="L3" s="44"/>
    </row>
    <row r="4" spans="2:12" ht="20.25" customHeight="1">
      <c r="B4" s="44"/>
      <c r="C4" s="44"/>
      <c r="D4" s="44"/>
      <c r="E4" s="44"/>
      <c r="F4" s="44"/>
      <c r="G4" s="44"/>
      <c r="H4" s="44"/>
      <c r="I4" s="44"/>
      <c r="J4" s="44"/>
      <c r="K4" s="44"/>
      <c r="L4" s="44"/>
    </row>
    <row r="5" spans="2:12" ht="20.25" customHeight="1">
      <c r="B5" s="44"/>
      <c r="C5" s="44"/>
      <c r="D5" s="44"/>
      <c r="E5" s="44"/>
      <c r="F5" s="44"/>
      <c r="G5" s="44"/>
      <c r="H5" s="44"/>
      <c r="I5" s="44"/>
      <c r="J5" s="44"/>
      <c r="K5" s="44"/>
      <c r="L5" s="44"/>
    </row>
    <row r="6" spans="2:12" ht="20.25" customHeight="1">
      <c r="B6" s="44"/>
      <c r="C6" s="44"/>
      <c r="D6" s="44"/>
      <c r="E6" s="44"/>
      <c r="F6" s="44"/>
      <c r="G6" s="44"/>
      <c r="H6" s="44"/>
      <c r="I6" s="44"/>
      <c r="J6" s="44"/>
      <c r="K6" s="44"/>
      <c r="L6" s="44"/>
    </row>
    <row r="7" spans="2:12" ht="20.25" customHeight="1">
      <c r="B7" s="44"/>
      <c r="C7" s="44"/>
      <c r="D7" s="44"/>
      <c r="E7" s="44"/>
      <c r="F7" s="44"/>
      <c r="G7" s="44"/>
      <c r="H7" s="44"/>
      <c r="I7" s="44"/>
      <c r="J7" s="44"/>
      <c r="K7" s="44"/>
      <c r="L7" s="46"/>
    </row>
    <row r="8" spans="2:12" ht="20.25" customHeight="1">
      <c r="B8" s="44"/>
      <c r="C8" s="44"/>
      <c r="D8" s="44"/>
      <c r="E8" s="44"/>
      <c r="F8" s="44"/>
      <c r="G8" s="44"/>
      <c r="H8" s="44"/>
      <c r="I8" s="44"/>
      <c r="J8" s="473">
        <f ca="1">TODAY()</f>
        <v>44616</v>
      </c>
      <c r="K8" s="473"/>
      <c r="L8" s="44"/>
    </row>
    <row r="9" spans="2:12" ht="9.75" customHeight="1" thickBot="1">
      <c r="B9" s="44"/>
      <c r="C9" s="44"/>
      <c r="D9" s="44"/>
      <c r="E9" s="44"/>
      <c r="F9" s="44"/>
      <c r="G9" s="44"/>
      <c r="H9" s="44"/>
      <c r="I9" s="44"/>
      <c r="J9" s="44"/>
      <c r="K9" s="44"/>
      <c r="L9" s="44"/>
    </row>
    <row r="10" spans="2:12" ht="20.100000000000001" customHeight="1" thickBot="1">
      <c r="B10" s="44"/>
      <c r="C10" s="470" t="s">
        <v>63</v>
      </c>
      <c r="D10" s="471"/>
      <c r="E10" s="471"/>
      <c r="F10" s="471"/>
      <c r="G10" s="471"/>
      <c r="H10" s="471"/>
      <c r="I10" s="471"/>
      <c r="J10" s="471"/>
      <c r="K10" s="472"/>
      <c r="L10" s="44"/>
    </row>
    <row r="11" spans="2:12" thickBot="1">
      <c r="B11" s="44"/>
      <c r="C11" s="437" t="s">
        <v>47</v>
      </c>
      <c r="D11" s="438"/>
      <c r="E11" s="438"/>
      <c r="F11" s="439"/>
      <c r="G11" s="47" t="s">
        <v>64</v>
      </c>
      <c r="H11" s="458" t="str">
        <f>'Rental Calculator'!C4</f>
        <v>Clover City Deep</v>
      </c>
      <c r="I11" s="459"/>
      <c r="J11" s="459"/>
      <c r="K11" s="460"/>
      <c r="L11" s="44"/>
    </row>
    <row r="12" spans="2:12" thickBot="1">
      <c r="B12" s="44"/>
      <c r="C12" s="437" t="s">
        <v>48</v>
      </c>
      <c r="D12" s="438"/>
      <c r="E12" s="438"/>
      <c r="F12" s="439"/>
      <c r="G12" s="47" t="s">
        <v>64</v>
      </c>
      <c r="H12" s="458">
        <f>'Rental Calculator'!C6</f>
        <v>0</v>
      </c>
      <c r="I12" s="459"/>
      <c r="J12" s="459"/>
      <c r="K12" s="460"/>
      <c r="L12" s="44"/>
    </row>
    <row r="13" spans="2:12" ht="8.1" customHeight="1" thickBot="1">
      <c r="B13" s="44"/>
      <c r="C13" s="44"/>
      <c r="D13" s="44"/>
      <c r="E13" s="44"/>
      <c r="F13" s="44"/>
      <c r="G13" s="44"/>
      <c r="H13" s="44"/>
      <c r="I13" s="44"/>
      <c r="J13" s="44"/>
      <c r="K13" s="44"/>
      <c r="L13" s="44"/>
    </row>
    <row r="14" spans="2:12" thickBot="1">
      <c r="B14" s="44"/>
      <c r="C14" s="452" t="s">
        <v>50</v>
      </c>
      <c r="D14" s="453"/>
      <c r="E14" s="453"/>
      <c r="F14" s="454"/>
      <c r="G14" s="47" t="s">
        <v>64</v>
      </c>
      <c r="H14" s="455">
        <f>'Rental Calculator'!C8</f>
        <v>0</v>
      </c>
      <c r="I14" s="456"/>
      <c r="J14" s="456"/>
      <c r="K14" s="457"/>
      <c r="L14" s="44"/>
    </row>
    <row r="15" spans="2:12" thickBot="1">
      <c r="B15" s="44"/>
      <c r="C15" s="437" t="s">
        <v>52</v>
      </c>
      <c r="D15" s="438"/>
      <c r="E15" s="438"/>
      <c r="F15" s="439"/>
      <c r="G15" s="47"/>
      <c r="H15" s="458">
        <f>'Rental Calculator'!C10</f>
        <v>0</v>
      </c>
      <c r="I15" s="459"/>
      <c r="J15" s="459"/>
      <c r="K15" s="460"/>
      <c r="L15" s="44"/>
    </row>
    <row r="16" spans="2:12" thickBot="1">
      <c r="B16" s="44"/>
      <c r="C16" s="461" t="s">
        <v>54</v>
      </c>
      <c r="D16" s="462"/>
      <c r="E16" s="462"/>
      <c r="F16" s="463"/>
      <c r="G16" s="47"/>
      <c r="H16" s="464">
        <f>'Rental Calculator'!C12</f>
        <v>0</v>
      </c>
      <c r="I16" s="465"/>
      <c r="J16" s="465"/>
      <c r="K16" s="466"/>
      <c r="L16" s="44"/>
    </row>
    <row r="17" spans="2:12" ht="8.1" customHeight="1" thickBot="1">
      <c r="B17" s="44"/>
      <c r="C17" s="44"/>
      <c r="D17" s="44"/>
      <c r="E17" s="44"/>
      <c r="F17" s="44"/>
      <c r="G17" s="44"/>
      <c r="H17" s="44"/>
      <c r="I17" s="44"/>
      <c r="J17" s="44"/>
      <c r="K17" s="44"/>
      <c r="L17" s="44"/>
    </row>
    <row r="18" spans="2:12" thickBot="1">
      <c r="B18" s="44"/>
      <c r="C18" s="437" t="s">
        <v>56</v>
      </c>
      <c r="D18" s="438"/>
      <c r="E18" s="438"/>
      <c r="F18" s="439"/>
      <c r="G18" s="47" t="s">
        <v>64</v>
      </c>
      <c r="H18" s="467">
        <f>'Rental Calculator'!C14</f>
        <v>0</v>
      </c>
      <c r="I18" s="468"/>
      <c r="J18" s="468"/>
      <c r="K18" s="469"/>
      <c r="L18" s="44"/>
    </row>
    <row r="19" spans="2:12" thickBot="1">
      <c r="B19" s="44"/>
      <c r="C19" s="461" t="s">
        <v>57</v>
      </c>
      <c r="D19" s="462"/>
      <c r="E19" s="462"/>
      <c r="F19" s="463"/>
      <c r="G19" s="47" t="s">
        <v>64</v>
      </c>
      <c r="H19" s="464">
        <f>'Rental Calculator'!C16</f>
        <v>0</v>
      </c>
      <c r="I19" s="465"/>
      <c r="J19" s="465"/>
      <c r="K19" s="466"/>
      <c r="L19" s="44"/>
    </row>
    <row r="20" spans="2:12" thickBot="1">
      <c r="B20" s="44"/>
      <c r="C20" s="44"/>
      <c r="D20" s="44"/>
      <c r="E20" s="44"/>
      <c r="F20" s="44"/>
      <c r="G20" s="44"/>
      <c r="H20" s="44"/>
      <c r="I20" s="44"/>
      <c r="J20" s="44"/>
      <c r="K20" s="44"/>
      <c r="L20" s="44"/>
    </row>
    <row r="21" spans="2:12" ht="20.100000000000001" customHeight="1" thickBot="1">
      <c r="B21" s="44"/>
      <c r="C21" s="470" t="s">
        <v>65</v>
      </c>
      <c r="D21" s="471"/>
      <c r="E21" s="471"/>
      <c r="F21" s="471"/>
      <c r="G21" s="471"/>
      <c r="H21" s="471"/>
      <c r="I21" s="471"/>
      <c r="J21" s="471"/>
      <c r="K21" s="472"/>
      <c r="L21" s="44"/>
    </row>
    <row r="22" spans="2:12" thickBot="1">
      <c r="B22" s="44"/>
      <c r="C22" s="443">
        <f>'Rental Calculator'!C18</f>
        <v>0</v>
      </c>
      <c r="D22" s="444"/>
      <c r="E22" s="444"/>
      <c r="F22" s="444"/>
      <c r="G22" s="444"/>
      <c r="H22" s="444"/>
      <c r="I22" s="444"/>
      <c r="J22" s="444"/>
      <c r="K22" s="445"/>
      <c r="L22" s="44"/>
    </row>
    <row r="23" spans="2:12" ht="8.1" customHeight="1" thickBot="1">
      <c r="B23" s="44"/>
      <c r="C23" s="44"/>
      <c r="D23" s="44"/>
      <c r="E23" s="44"/>
      <c r="F23" s="44"/>
      <c r="G23" s="44"/>
      <c r="H23" s="44"/>
      <c r="I23" s="44"/>
      <c r="J23" s="44"/>
      <c r="K23" s="44"/>
      <c r="L23" s="44"/>
    </row>
    <row r="24" spans="2:12" thickBot="1">
      <c r="B24" s="44"/>
      <c r="C24" s="437" t="s">
        <v>66</v>
      </c>
      <c r="D24" s="438"/>
      <c r="E24" s="438"/>
      <c r="F24" s="439"/>
      <c r="G24" s="44"/>
      <c r="H24" s="440" t="e">
        <f>'Rental Calculator'!L6</f>
        <v>#REF!</v>
      </c>
      <c r="I24" s="441"/>
      <c r="J24" s="441"/>
      <c r="K24" s="442"/>
      <c r="L24" s="44"/>
    </row>
    <row r="25" spans="2:12" ht="8.1" customHeight="1" thickBot="1">
      <c r="B25" s="44"/>
      <c r="C25" s="44"/>
      <c r="D25" s="44"/>
      <c r="E25" s="44"/>
      <c r="F25" s="44"/>
      <c r="G25" s="44"/>
      <c r="H25" s="44"/>
      <c r="I25" s="44"/>
      <c r="J25" s="44"/>
      <c r="K25" s="44"/>
      <c r="L25" s="44"/>
    </row>
    <row r="26" spans="2:12" thickBot="1">
      <c r="B26" s="44"/>
      <c r="C26" s="437" t="s">
        <v>67</v>
      </c>
      <c r="D26" s="438"/>
      <c r="E26" s="438"/>
      <c r="F26" s="439"/>
      <c r="G26" s="44"/>
      <c r="H26" s="443" t="str">
        <f>'Rental Calculator'!L8&amp; " MONTHS"</f>
        <v>60 MONTHS</v>
      </c>
      <c r="I26" s="444"/>
      <c r="J26" s="444"/>
      <c r="K26" s="445"/>
      <c r="L26" s="44"/>
    </row>
    <row r="27" spans="2:12" ht="8.1" customHeight="1" thickBot="1">
      <c r="B27" s="44"/>
      <c r="C27" s="44"/>
      <c r="D27" s="44"/>
      <c r="E27" s="44"/>
      <c r="F27" s="44"/>
      <c r="G27" s="44"/>
      <c r="H27" s="44"/>
      <c r="I27" s="44"/>
      <c r="J27" s="44"/>
      <c r="K27" s="44"/>
      <c r="L27" s="44"/>
    </row>
    <row r="28" spans="2:12" thickBot="1">
      <c r="B28" s="44"/>
      <c r="C28" s="437" t="s">
        <v>68</v>
      </c>
      <c r="D28" s="438"/>
      <c r="E28" s="438"/>
      <c r="F28" s="439"/>
      <c r="G28" s="44"/>
      <c r="H28" s="446" t="e">
        <f>'Rental Calculator'!H15</f>
        <v>#REF!</v>
      </c>
      <c r="I28" s="447"/>
      <c r="J28" s="447"/>
      <c r="K28" s="448"/>
      <c r="L28" s="44"/>
    </row>
    <row r="29" spans="2:12" ht="8.1" customHeight="1" thickBot="1">
      <c r="B29" s="44"/>
      <c r="C29" s="44"/>
      <c r="D29" s="44"/>
      <c r="E29" s="44"/>
      <c r="F29" s="44"/>
      <c r="G29" s="44"/>
      <c r="H29" s="44"/>
      <c r="I29" s="44"/>
      <c r="J29" s="44"/>
      <c r="K29" s="44"/>
      <c r="L29" s="44"/>
    </row>
    <row r="30" spans="2:12" thickBot="1">
      <c r="B30" s="44"/>
      <c r="C30" s="437" t="s">
        <v>69</v>
      </c>
      <c r="D30" s="438"/>
      <c r="E30" s="438"/>
      <c r="F30" s="439"/>
      <c r="G30" s="44"/>
      <c r="H30" s="449" t="e">
        <f>H24*0.75%</f>
        <v>#REF!</v>
      </c>
      <c r="I30" s="444"/>
      <c r="J30" s="444"/>
      <c r="K30" s="445"/>
      <c r="L30" s="44"/>
    </row>
    <row r="31" spans="2:12" ht="8.1" customHeight="1" thickBot="1">
      <c r="B31" s="44"/>
      <c r="C31" s="44"/>
      <c r="D31" s="44"/>
      <c r="E31" s="44"/>
      <c r="F31" s="44"/>
      <c r="G31" s="44"/>
      <c r="H31" s="44"/>
      <c r="I31" s="44"/>
      <c r="J31" s="44"/>
      <c r="K31" s="44"/>
      <c r="L31" s="44"/>
    </row>
    <row r="32" spans="2:12" thickBot="1">
      <c r="B32" s="44"/>
      <c r="C32" s="437" t="s">
        <v>70</v>
      </c>
      <c r="D32" s="438"/>
      <c r="E32" s="438"/>
      <c r="F32" s="439"/>
      <c r="G32" s="44"/>
      <c r="H32" s="450" t="e">
        <f>H24*0.5%</f>
        <v>#REF!</v>
      </c>
      <c r="I32" s="444"/>
      <c r="J32" s="444"/>
      <c r="K32" s="445"/>
      <c r="L32" s="44"/>
    </row>
    <row r="33" spans="2:58" ht="12" customHeight="1">
      <c r="B33" s="44"/>
      <c r="C33" s="44"/>
      <c r="D33" s="44"/>
      <c r="E33" s="44"/>
      <c r="F33" s="44"/>
      <c r="G33" s="44"/>
      <c r="H33" s="44"/>
      <c r="I33" s="44"/>
      <c r="J33" s="44"/>
      <c r="K33" s="44"/>
      <c r="L33" s="44"/>
    </row>
    <row r="34" spans="2:58" ht="15.6">
      <c r="B34" s="44"/>
      <c r="C34" s="451" t="s">
        <v>71</v>
      </c>
      <c r="D34" s="451"/>
      <c r="E34" s="451"/>
      <c r="F34" s="451"/>
      <c r="G34" s="451"/>
      <c r="H34" s="451"/>
      <c r="I34" s="451"/>
      <c r="J34" s="451"/>
      <c r="K34" s="451"/>
      <c r="L34" s="44"/>
    </row>
    <row r="35" spans="2:58" ht="15" customHeight="1">
      <c r="B35" s="44"/>
      <c r="C35" s="48" t="s">
        <v>72</v>
      </c>
      <c r="D35" s="433" t="s">
        <v>73</v>
      </c>
      <c r="E35" s="433"/>
      <c r="F35" s="433"/>
      <c r="G35" s="433"/>
      <c r="H35" s="433"/>
      <c r="I35" s="433"/>
      <c r="J35" s="433"/>
      <c r="K35" s="49"/>
      <c r="L35" s="44"/>
    </row>
    <row r="36" spans="2:58" ht="15" customHeight="1">
      <c r="B36" s="44"/>
      <c r="C36" s="48" t="s">
        <v>72</v>
      </c>
      <c r="D36" s="433" t="s">
        <v>74</v>
      </c>
      <c r="E36" s="433"/>
      <c r="F36" s="433"/>
      <c r="G36" s="433"/>
      <c r="H36" s="433"/>
      <c r="I36" s="433"/>
      <c r="J36" s="433"/>
      <c r="K36" s="49"/>
      <c r="L36" s="44"/>
    </row>
    <row r="37" spans="2:58" ht="24" customHeight="1">
      <c r="B37" s="44"/>
      <c r="C37" s="48" t="s">
        <v>72</v>
      </c>
      <c r="D37" s="433" t="s">
        <v>75</v>
      </c>
      <c r="E37" s="433"/>
      <c r="F37" s="433"/>
      <c r="G37" s="433"/>
      <c r="H37" s="433"/>
      <c r="I37" s="433"/>
      <c r="J37" s="433"/>
      <c r="K37" s="49"/>
      <c r="L37" s="44"/>
    </row>
    <row r="38" spans="2:58" ht="24.75" customHeight="1">
      <c r="B38" s="44"/>
      <c r="C38" s="48" t="s">
        <v>72</v>
      </c>
      <c r="D38" s="433" t="s">
        <v>76</v>
      </c>
      <c r="E38" s="433"/>
      <c r="F38" s="433"/>
      <c r="G38" s="433"/>
      <c r="H38" s="433"/>
      <c r="I38" s="433"/>
      <c r="J38" s="433"/>
      <c r="K38" s="49"/>
      <c r="L38" s="44"/>
    </row>
    <row r="39" spans="2:58" ht="14.4">
      <c r="B39" s="44"/>
      <c r="C39" s="48" t="s">
        <v>72</v>
      </c>
      <c r="D39" s="433" t="s">
        <v>77</v>
      </c>
      <c r="E39" s="433"/>
      <c r="F39" s="433"/>
      <c r="G39" s="433"/>
      <c r="H39" s="433"/>
      <c r="I39" s="433"/>
      <c r="J39" s="433"/>
      <c r="K39" s="49"/>
      <c r="L39" s="44"/>
    </row>
    <row r="40" spans="2:58" ht="25.5" customHeight="1">
      <c r="B40" s="44"/>
      <c r="C40" s="48" t="s">
        <v>72</v>
      </c>
      <c r="D40" s="433" t="s">
        <v>78</v>
      </c>
      <c r="E40" s="433"/>
      <c r="F40" s="433"/>
      <c r="G40" s="433"/>
      <c r="H40" s="433"/>
      <c r="I40" s="433"/>
      <c r="J40" s="433"/>
      <c r="K40" s="49"/>
      <c r="L40" s="44"/>
    </row>
    <row r="41" spans="2:58" ht="24.75" customHeight="1">
      <c r="B41" s="44"/>
      <c r="C41" s="48" t="s">
        <v>72</v>
      </c>
      <c r="D41" s="433" t="s">
        <v>79</v>
      </c>
      <c r="E41" s="433"/>
      <c r="F41" s="433"/>
      <c r="G41" s="433"/>
      <c r="H41" s="433"/>
      <c r="I41" s="433"/>
      <c r="J41" s="433"/>
      <c r="K41" s="49"/>
      <c r="L41" s="44"/>
    </row>
    <row r="42" spans="2:58" ht="25.5" customHeight="1">
      <c r="B42" s="44"/>
      <c r="C42" s="48" t="s">
        <v>72</v>
      </c>
      <c r="D42" s="433" t="s">
        <v>80</v>
      </c>
      <c r="E42" s="433"/>
      <c r="F42" s="433"/>
      <c r="G42" s="433"/>
      <c r="H42" s="433"/>
      <c r="I42" s="433"/>
      <c r="J42" s="433"/>
      <c r="K42" s="50"/>
      <c r="L42" s="44"/>
    </row>
    <row r="43" spans="2:58" ht="15" customHeight="1">
      <c r="B43" s="44"/>
      <c r="C43" s="48" t="s">
        <v>72</v>
      </c>
      <c r="D43" s="433" t="s">
        <v>81</v>
      </c>
      <c r="E43" s="433"/>
      <c r="F43" s="433"/>
      <c r="G43" s="433"/>
      <c r="H43" s="433"/>
      <c r="I43" s="433"/>
      <c r="J43" s="433"/>
      <c r="K43" s="50"/>
      <c r="L43" s="44"/>
    </row>
    <row r="44" spans="2:58" ht="24.75" customHeight="1">
      <c r="B44" s="44"/>
      <c r="C44" s="48" t="s">
        <v>72</v>
      </c>
      <c r="D44" s="433" t="s">
        <v>82</v>
      </c>
      <c r="E44" s="433"/>
      <c r="F44" s="433"/>
      <c r="G44" s="433"/>
      <c r="H44" s="433"/>
      <c r="I44" s="433"/>
      <c r="J44" s="433"/>
      <c r="K44" s="50"/>
      <c r="L44" s="44"/>
    </row>
    <row r="45" spans="2:58" ht="24.75" customHeight="1">
      <c r="B45" s="44"/>
      <c r="C45" s="48" t="s">
        <v>72</v>
      </c>
      <c r="D45" s="433" t="s">
        <v>83</v>
      </c>
      <c r="E45" s="433"/>
      <c r="F45" s="433"/>
      <c r="G45" s="433"/>
      <c r="H45" s="433"/>
      <c r="I45" s="433"/>
      <c r="J45" s="433"/>
      <c r="K45" s="50"/>
      <c r="L45" s="44"/>
    </row>
    <row r="46" spans="2:58" s="44" customFormat="1" ht="14.4">
      <c r="C46" s="434" t="s">
        <v>84</v>
      </c>
      <c r="D46" s="434"/>
      <c r="E46" s="434"/>
      <c r="F46" s="434"/>
      <c r="G46" s="434"/>
      <c r="H46" s="434"/>
      <c r="I46" s="434"/>
      <c r="J46" s="434"/>
      <c r="K46" s="434"/>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436"/>
    </row>
    <row r="47" spans="2:58" ht="14.4">
      <c r="B47" s="44"/>
      <c r="C47" s="434"/>
      <c r="D47" s="434"/>
      <c r="E47" s="434"/>
      <c r="F47" s="434"/>
      <c r="G47" s="434"/>
      <c r="H47" s="434"/>
      <c r="I47" s="434"/>
      <c r="J47" s="434"/>
      <c r="K47" s="434"/>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436"/>
    </row>
    <row r="48" spans="2:58" ht="15" customHeight="1">
      <c r="C48" s="434"/>
      <c r="D48" s="434"/>
      <c r="E48" s="434"/>
      <c r="F48" s="434"/>
      <c r="G48" s="434"/>
      <c r="H48" s="434"/>
      <c r="I48" s="434"/>
      <c r="J48" s="434"/>
      <c r="K48" s="434"/>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436"/>
    </row>
    <row r="49" spans="3:58" s="44" customFormat="1" ht="15" customHeight="1">
      <c r="C49" s="435" t="s">
        <v>85</v>
      </c>
      <c r="D49" s="435"/>
      <c r="E49" s="435"/>
      <c r="F49" s="435"/>
      <c r="G49" s="435"/>
      <c r="H49" s="435"/>
      <c r="I49" s="435"/>
      <c r="J49" s="435"/>
      <c r="K49" s="435"/>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row>
    <row r="50" spans="3:58" s="44" customFormat="1" ht="15" customHeight="1">
      <c r="C50" s="53"/>
      <c r="D50" s="53"/>
      <c r="E50" s="53"/>
      <c r="F50" s="53"/>
      <c r="G50" s="53"/>
      <c r="H50" s="53"/>
      <c r="I50" s="53"/>
      <c r="J50" s="53"/>
      <c r="K50" s="53"/>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row>
    <row r="51" spans="3:58" s="55" customFormat="1" ht="15" customHeight="1">
      <c r="C51" s="54"/>
      <c r="D51" s="54"/>
      <c r="E51" s="54"/>
      <c r="F51" s="54"/>
      <c r="G51" s="54"/>
      <c r="H51" s="54"/>
      <c r="I51" s="54"/>
      <c r="J51" s="54"/>
      <c r="K51" s="54"/>
    </row>
    <row r="52" spans="3:58" s="55" customFormat="1" ht="14.4">
      <c r="C52" s="431" t="s">
        <v>86</v>
      </c>
      <c r="D52" s="431"/>
      <c r="E52" s="432"/>
      <c r="F52" s="432"/>
      <c r="G52" s="431" t="s">
        <v>87</v>
      </c>
      <c r="H52" s="431"/>
      <c r="I52" s="432"/>
      <c r="J52" s="432"/>
      <c r="K52" s="54"/>
    </row>
    <row r="53" spans="3:58" s="55" customFormat="1" ht="14.4">
      <c r="C53" s="54"/>
      <c r="D53" s="54"/>
      <c r="E53" s="54"/>
      <c r="F53" s="54"/>
      <c r="G53" s="54"/>
      <c r="H53" s="54"/>
      <c r="I53" s="54"/>
      <c r="J53" s="54"/>
      <c r="K53" s="54"/>
    </row>
    <row r="54" spans="3:58" s="55" customFormat="1" ht="14.4">
      <c r="C54" s="54"/>
      <c r="D54" s="54"/>
      <c r="E54" s="54"/>
      <c r="F54" s="54"/>
      <c r="G54" s="54"/>
      <c r="H54" s="54"/>
      <c r="I54" s="54"/>
      <c r="J54" s="54"/>
      <c r="K54" s="54"/>
    </row>
    <row r="55" spans="3:58" s="55" customFormat="1" ht="14.4">
      <c r="C55" s="431" t="s">
        <v>88</v>
      </c>
      <c r="D55" s="431"/>
      <c r="E55" s="432"/>
      <c r="F55" s="432"/>
      <c r="G55" s="431" t="s">
        <v>89</v>
      </c>
      <c r="H55" s="431"/>
      <c r="I55" s="432"/>
      <c r="J55" s="432"/>
      <c r="K55" s="54"/>
    </row>
    <row r="56" spans="3:58" s="55" customFormat="1" ht="14.4">
      <c r="C56" s="54"/>
      <c r="D56" s="54"/>
      <c r="E56" s="54"/>
      <c r="F56" s="54"/>
      <c r="G56" s="54"/>
      <c r="H56" s="54"/>
      <c r="I56" s="54"/>
      <c r="J56" s="54"/>
      <c r="K56" s="54"/>
    </row>
    <row r="57" spans="3:58" s="55" customFormat="1" ht="14.4">
      <c r="C57" s="54"/>
      <c r="D57" s="54"/>
      <c r="E57" s="54"/>
      <c r="F57" s="54"/>
      <c r="G57" s="54"/>
      <c r="H57" s="54"/>
      <c r="I57" s="54"/>
      <c r="J57" s="54"/>
      <c r="K57" s="54"/>
    </row>
    <row r="58" spans="3:58" s="55" customFormat="1" ht="14.4"/>
    <row r="59" spans="3:58" s="55" customFormat="1" ht="14.4"/>
    <row r="60" spans="3:58" s="55" customFormat="1" ht="14.4"/>
    <row r="61" spans="3:58" s="55" customFormat="1" ht="14.4" hidden="1"/>
    <row r="62" spans="3:58" s="55" customFormat="1" ht="14.4" hidden="1"/>
    <row r="63" spans="3:58" customFormat="1" ht="14.4" hidden="1"/>
    <row r="64" spans="3:58" customFormat="1" ht="14.4" hidden="1"/>
  </sheetData>
  <sheetProtection algorithmName="SHA-512" hashValue="8jzs8GPcCLQ/2tqA8G3wnbX6rG1ZsUDeZPl4zogb01BOrvtdv471m++YMNnX5c5THWSXmvAbsf1RLNWJhzYAIg==" saltValue="nAC/8zsUtPKJJmPws0snkg==" spinCount="100000" sheet="1" objects="1" scenarios="1" selectLockedCells="1"/>
  <mergeCells count="51">
    <mergeCell ref="J8:K8"/>
    <mergeCell ref="C10:K10"/>
    <mergeCell ref="C11:F11"/>
    <mergeCell ref="H11:K11"/>
    <mergeCell ref="C12:F12"/>
    <mergeCell ref="H12:K12"/>
    <mergeCell ref="C22:K22"/>
    <mergeCell ref="C14:F14"/>
    <mergeCell ref="H14:K14"/>
    <mergeCell ref="C15:F15"/>
    <mergeCell ref="H15:K15"/>
    <mergeCell ref="C16:F16"/>
    <mergeCell ref="H16:K16"/>
    <mergeCell ref="C18:F18"/>
    <mergeCell ref="H18:K18"/>
    <mergeCell ref="C19:F19"/>
    <mergeCell ref="H19:K19"/>
    <mergeCell ref="C21:K21"/>
    <mergeCell ref="D35:J35"/>
    <mergeCell ref="C24:F24"/>
    <mergeCell ref="H24:K24"/>
    <mergeCell ref="C26:F26"/>
    <mergeCell ref="H26:K26"/>
    <mergeCell ref="C28:F28"/>
    <mergeCell ref="H28:K28"/>
    <mergeCell ref="C30:F30"/>
    <mergeCell ref="H30:K30"/>
    <mergeCell ref="C32:F32"/>
    <mergeCell ref="H32:K32"/>
    <mergeCell ref="C34:K34"/>
    <mergeCell ref="BF46:BF48"/>
    <mergeCell ref="D36:J36"/>
    <mergeCell ref="D37:J37"/>
    <mergeCell ref="D38:J38"/>
    <mergeCell ref="D39:J39"/>
    <mergeCell ref="D40:J40"/>
    <mergeCell ref="D41:J41"/>
    <mergeCell ref="C55:D55"/>
    <mergeCell ref="E55:F55"/>
    <mergeCell ref="G55:H55"/>
    <mergeCell ref="I55:J55"/>
    <mergeCell ref="D42:J42"/>
    <mergeCell ref="D43:J43"/>
    <mergeCell ref="D44:J44"/>
    <mergeCell ref="D45:J45"/>
    <mergeCell ref="C46:K48"/>
    <mergeCell ref="C49:K49"/>
    <mergeCell ref="C52:D52"/>
    <mergeCell ref="E52:F52"/>
    <mergeCell ref="G52:H52"/>
    <mergeCell ref="I52:J52"/>
  </mergeCells>
  <printOptions horizontalCentered="1"/>
  <pageMargins left="0.70866141732283472" right="0.70866141732283472" top="0.59055118110236227" bottom="0.59055118110236227" header="0.31496062992125984" footer="0.31496062992125984"/>
  <pageSetup paperSize="9" scale="81"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L55"/>
  <sheetViews>
    <sheetView showGridLines="0" topLeftCell="A31" zoomScaleNormal="100" zoomScaleSheetLayoutView="80" workbookViewId="0">
      <selection activeCell="J52" sqref="J52:S52"/>
    </sheetView>
  </sheetViews>
  <sheetFormatPr defaultColWidth="0" defaultRowHeight="12.75" customHeight="1" zeroHeight="1"/>
  <cols>
    <col min="1" max="29" width="1.6640625" style="56" customWidth="1"/>
    <col min="30" max="30" width="2.109375" style="56" customWidth="1"/>
    <col min="31" max="62" width="1.6640625" style="56" customWidth="1"/>
    <col min="63" max="90" width="0" style="56" hidden="1" customWidth="1"/>
    <col min="91" max="16384" width="1.6640625" style="56" hidden="1"/>
  </cols>
  <sheetData>
    <row r="1" spans="3:60" ht="13.2"/>
    <row r="2" spans="3:60" ht="13.8" thickBot="1"/>
    <row r="3" spans="3:60" ht="13.2">
      <c r="C3" s="57"/>
      <c r="D3" s="474"/>
      <c r="E3" s="474"/>
      <c r="F3" s="474"/>
      <c r="G3" s="474"/>
      <c r="H3" s="474"/>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4"/>
      <c r="AH3" s="474"/>
      <c r="AI3" s="474"/>
      <c r="AJ3" s="474"/>
      <c r="AK3" s="474"/>
      <c r="AL3" s="474"/>
      <c r="AM3" s="474"/>
      <c r="AN3" s="474"/>
      <c r="AO3" s="474"/>
      <c r="AP3" s="474"/>
      <c r="AQ3" s="474"/>
      <c r="AR3" s="474"/>
      <c r="AS3" s="474"/>
      <c r="AT3" s="474"/>
      <c r="AU3" s="474"/>
      <c r="AV3" s="474"/>
      <c r="AW3" s="474"/>
      <c r="AX3" s="474"/>
      <c r="AY3" s="474"/>
      <c r="AZ3" s="474"/>
      <c r="BA3" s="474"/>
      <c r="BB3" s="474"/>
      <c r="BC3" s="474"/>
      <c r="BD3" s="474"/>
      <c r="BE3" s="474"/>
      <c r="BF3" s="474"/>
      <c r="BG3" s="474"/>
      <c r="BH3" s="58"/>
    </row>
    <row r="4" spans="3:60" ht="15.6">
      <c r="C4" s="59"/>
      <c r="D4" s="475" t="s">
        <v>91</v>
      </c>
      <c r="E4" s="475"/>
      <c r="F4" s="475"/>
      <c r="G4" s="475"/>
      <c r="H4" s="475"/>
      <c r="I4" s="475"/>
      <c r="J4" s="475"/>
      <c r="K4" s="475"/>
      <c r="L4" s="475"/>
      <c r="M4" s="475"/>
      <c r="N4" s="475"/>
      <c r="O4" s="475"/>
      <c r="P4" s="475"/>
      <c r="Q4" s="475"/>
      <c r="R4" s="475"/>
      <c r="S4" s="475"/>
      <c r="T4" s="475"/>
      <c r="U4" s="475"/>
      <c r="V4" s="475"/>
      <c r="W4" s="475"/>
      <c r="X4" s="475"/>
      <c r="Y4" s="475"/>
      <c r="Z4" s="475"/>
      <c r="AA4" s="475"/>
      <c r="AB4" s="475"/>
      <c r="AC4" s="475"/>
      <c r="AD4" s="475"/>
      <c r="AE4" s="475"/>
      <c r="AF4" s="475"/>
      <c r="AG4" s="475"/>
      <c r="AH4" s="475"/>
      <c r="AI4" s="475"/>
      <c r="AJ4" s="475"/>
      <c r="AK4" s="475"/>
      <c r="AL4" s="475"/>
      <c r="AM4" s="475"/>
      <c r="AN4" s="475"/>
      <c r="AO4" s="475"/>
      <c r="AP4" s="475"/>
      <c r="AQ4" s="475"/>
      <c r="AR4" s="475"/>
      <c r="AS4" s="475"/>
      <c r="AT4" s="475"/>
      <c r="AU4" s="475"/>
      <c r="AV4" s="475"/>
      <c r="AW4" s="475"/>
      <c r="AX4" s="475"/>
      <c r="AY4" s="475"/>
      <c r="AZ4" s="475"/>
      <c r="BA4" s="475"/>
      <c r="BB4" s="475"/>
      <c r="BC4" s="475"/>
      <c r="BD4" s="475"/>
      <c r="BE4" s="475"/>
      <c r="BF4" s="475"/>
      <c r="BG4" s="475"/>
      <c r="BH4" s="60"/>
    </row>
    <row r="5" spans="3:60" ht="13.2">
      <c r="C5" s="61"/>
      <c r="D5" s="476"/>
      <c r="E5" s="476"/>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Q5" s="476"/>
      <c r="AR5" s="476"/>
      <c r="AS5" s="476"/>
      <c r="AT5" s="476"/>
      <c r="AU5" s="476"/>
      <c r="AV5" s="476"/>
      <c r="AW5" s="476"/>
      <c r="AX5" s="476"/>
      <c r="AY5" s="476"/>
      <c r="AZ5" s="476"/>
      <c r="BA5" s="476"/>
      <c r="BB5" s="476"/>
      <c r="BC5" s="476"/>
      <c r="BD5" s="476"/>
      <c r="BE5" s="476"/>
      <c r="BF5" s="476"/>
      <c r="BG5" s="476"/>
      <c r="BH5" s="62"/>
    </row>
    <row r="6" spans="3:60" ht="17.399999999999999">
      <c r="C6" s="59"/>
      <c r="D6" s="477" t="s">
        <v>92</v>
      </c>
      <c r="E6" s="477"/>
      <c r="F6" s="477"/>
      <c r="G6" s="477"/>
      <c r="H6" s="477"/>
      <c r="I6" s="477"/>
      <c r="J6" s="477"/>
      <c r="K6" s="477"/>
      <c r="L6" s="477"/>
      <c r="M6" s="477"/>
      <c r="N6" s="477"/>
      <c r="O6" s="477"/>
      <c r="P6" s="477"/>
      <c r="Q6" s="477"/>
      <c r="R6" s="477"/>
      <c r="S6" s="477"/>
      <c r="T6" s="477"/>
      <c r="U6" s="477"/>
      <c r="V6" s="477"/>
      <c r="W6" s="477"/>
      <c r="X6" s="477"/>
      <c r="Y6" s="477"/>
      <c r="Z6" s="477"/>
      <c r="AA6" s="477"/>
      <c r="AB6" s="477"/>
      <c r="AC6" s="477"/>
      <c r="AD6" s="477"/>
      <c r="AE6" s="477"/>
      <c r="AF6" s="477"/>
      <c r="AG6" s="477"/>
      <c r="AH6" s="477"/>
      <c r="AI6" s="477"/>
      <c r="AJ6" s="477"/>
      <c r="AK6" s="477"/>
      <c r="AL6" s="477"/>
      <c r="AM6" s="477"/>
      <c r="AN6" s="477"/>
      <c r="AO6" s="477"/>
      <c r="AP6" s="477"/>
      <c r="AQ6" s="477"/>
      <c r="AR6" s="477"/>
      <c r="AS6" s="477"/>
      <c r="AT6" s="477"/>
      <c r="AU6" s="477"/>
      <c r="AV6" s="477"/>
      <c r="AW6" s="477"/>
      <c r="AX6" s="477"/>
      <c r="AY6" s="477"/>
      <c r="AZ6" s="477"/>
      <c r="BA6" s="477"/>
      <c r="BB6" s="477"/>
      <c r="BC6" s="477"/>
      <c r="BD6" s="477"/>
      <c r="BE6" s="477"/>
      <c r="BF6" s="477"/>
      <c r="BG6" s="477"/>
      <c r="BH6" s="60"/>
    </row>
    <row r="7" spans="3:60" ht="15.6">
      <c r="C7" s="59"/>
      <c r="D7" s="478" t="s">
        <v>93</v>
      </c>
      <c r="E7" s="479"/>
      <c r="F7" s="485" t="s">
        <v>94</v>
      </c>
      <c r="G7" s="486"/>
      <c r="H7" s="486"/>
      <c r="I7" s="486"/>
      <c r="J7" s="487"/>
      <c r="K7" s="488"/>
      <c r="L7" s="489"/>
      <c r="M7" s="489"/>
      <c r="N7" s="489"/>
      <c r="O7" s="489"/>
      <c r="P7" s="489"/>
      <c r="Q7" s="489"/>
      <c r="R7" s="489"/>
      <c r="S7" s="489"/>
      <c r="T7" s="489"/>
      <c r="U7" s="489"/>
      <c r="V7" s="489"/>
      <c r="W7" s="489"/>
      <c r="X7" s="489"/>
      <c r="Y7" s="489"/>
      <c r="Z7" s="489"/>
      <c r="AA7" s="489"/>
      <c r="AB7" s="489"/>
      <c r="AC7" s="489"/>
      <c r="AD7" s="489"/>
      <c r="AE7" s="489"/>
      <c r="AF7" s="489"/>
      <c r="AG7" s="489"/>
      <c r="AH7" s="489"/>
      <c r="AI7" s="489"/>
      <c r="AJ7" s="489"/>
      <c r="AK7" s="489"/>
      <c r="AL7" s="489"/>
      <c r="AM7" s="489"/>
      <c r="AN7" s="489"/>
      <c r="AO7" s="489"/>
      <c r="AP7" s="489"/>
      <c r="AQ7" s="490"/>
      <c r="AR7" s="491" t="s">
        <v>95</v>
      </c>
      <c r="AS7" s="492"/>
      <c r="AT7" s="492"/>
      <c r="AU7" s="493"/>
      <c r="AV7" s="494"/>
      <c r="AW7" s="494"/>
      <c r="AX7" s="494"/>
      <c r="AY7" s="494"/>
      <c r="AZ7" s="494"/>
      <c r="BA7" s="494"/>
      <c r="BB7" s="494"/>
      <c r="BC7" s="494"/>
      <c r="BD7" s="494"/>
      <c r="BE7" s="494"/>
      <c r="BF7" s="494"/>
      <c r="BG7" s="494"/>
      <c r="BH7" s="60"/>
    </row>
    <row r="8" spans="3:60" ht="13.2">
      <c r="C8" s="59"/>
      <c r="D8" s="480"/>
      <c r="E8" s="481"/>
      <c r="F8" s="485" t="s">
        <v>96</v>
      </c>
      <c r="G8" s="486"/>
      <c r="H8" s="486"/>
      <c r="I8" s="486"/>
      <c r="J8" s="487"/>
      <c r="K8" s="495"/>
      <c r="L8" s="496"/>
      <c r="M8" s="496"/>
      <c r="N8" s="496"/>
      <c r="O8" s="496"/>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7"/>
      <c r="AR8" s="485" t="s">
        <v>97</v>
      </c>
      <c r="AS8" s="486"/>
      <c r="AT8" s="486"/>
      <c r="AU8" s="487"/>
      <c r="AV8" s="498"/>
      <c r="AW8" s="499"/>
      <c r="AX8" s="499"/>
      <c r="AY8" s="499"/>
      <c r="AZ8" s="499"/>
      <c r="BA8" s="499"/>
      <c r="BB8" s="499"/>
      <c r="BC8" s="499"/>
      <c r="BD8" s="499"/>
      <c r="BE8" s="499"/>
      <c r="BF8" s="499"/>
      <c r="BG8" s="500"/>
      <c r="BH8" s="60"/>
    </row>
    <row r="9" spans="3:60" ht="15" customHeight="1">
      <c r="C9" s="59"/>
      <c r="D9" s="480"/>
      <c r="E9" s="482"/>
      <c r="F9" s="491" t="s">
        <v>98</v>
      </c>
      <c r="G9" s="492"/>
      <c r="H9" s="492"/>
      <c r="I9" s="492"/>
      <c r="J9" s="492"/>
      <c r="K9" s="501"/>
      <c r="L9" s="502"/>
      <c r="M9" s="491" t="s">
        <v>99</v>
      </c>
      <c r="N9" s="492"/>
      <c r="O9" s="492"/>
      <c r="P9" s="501"/>
      <c r="Q9" s="502"/>
      <c r="R9" s="491" t="s">
        <v>100</v>
      </c>
      <c r="S9" s="492"/>
      <c r="T9" s="492"/>
      <c r="U9" s="501"/>
      <c r="V9" s="502"/>
      <c r="W9" s="503" t="s">
        <v>101</v>
      </c>
      <c r="X9" s="503"/>
      <c r="Y9" s="503"/>
      <c r="Z9" s="503"/>
      <c r="AA9" s="491"/>
      <c r="AB9" s="501"/>
      <c r="AC9" s="502"/>
      <c r="AD9" s="491" t="s">
        <v>102</v>
      </c>
      <c r="AE9" s="492"/>
      <c r="AF9" s="492"/>
      <c r="AG9" s="492"/>
      <c r="AH9" s="492"/>
      <c r="AI9" s="492"/>
      <c r="AJ9" s="492"/>
      <c r="AK9" s="492"/>
      <c r="AL9" s="501"/>
      <c r="AM9" s="502"/>
      <c r="AN9" s="498"/>
      <c r="AO9" s="499"/>
      <c r="AP9" s="499"/>
      <c r="AQ9" s="499"/>
      <c r="AR9" s="499"/>
      <c r="AS9" s="499"/>
      <c r="AT9" s="499"/>
      <c r="AU9" s="499"/>
      <c r="AV9" s="499"/>
      <c r="AW9" s="499"/>
      <c r="AX9" s="499"/>
      <c r="AY9" s="499"/>
      <c r="AZ9" s="499"/>
      <c r="BA9" s="499"/>
      <c r="BB9" s="499"/>
      <c r="BC9" s="499"/>
      <c r="BD9" s="499"/>
      <c r="BE9" s="499"/>
      <c r="BF9" s="499"/>
      <c r="BG9" s="500"/>
      <c r="BH9" s="60"/>
    </row>
    <row r="10" spans="3:60" ht="13.5" customHeight="1">
      <c r="C10" s="59"/>
      <c r="D10" s="480"/>
      <c r="E10" s="481"/>
      <c r="F10" s="485" t="s">
        <v>103</v>
      </c>
      <c r="G10" s="486"/>
      <c r="H10" s="487"/>
      <c r="I10" s="509"/>
      <c r="J10" s="499"/>
      <c r="K10" s="499"/>
      <c r="L10" s="499"/>
      <c r="M10" s="499"/>
      <c r="N10" s="499"/>
      <c r="O10" s="499"/>
      <c r="P10" s="499"/>
      <c r="Q10" s="499"/>
      <c r="R10" s="499"/>
      <c r="S10" s="499"/>
      <c r="T10" s="499"/>
      <c r="U10" s="499"/>
      <c r="V10" s="499"/>
      <c r="W10" s="499"/>
      <c r="X10" s="510" t="s">
        <v>104</v>
      </c>
      <c r="Y10" s="510"/>
      <c r="Z10" s="510"/>
      <c r="AA10" s="510"/>
      <c r="AB10" s="511"/>
      <c r="AC10" s="512"/>
      <c r="AD10" s="512"/>
      <c r="AE10" s="512"/>
      <c r="AF10" s="512"/>
      <c r="AG10" s="512"/>
      <c r="AH10" s="512"/>
      <c r="AI10" s="512"/>
      <c r="AJ10" s="512"/>
      <c r="AK10" s="512"/>
      <c r="AL10" s="512"/>
      <c r="AM10" s="512"/>
      <c r="AN10" s="512"/>
      <c r="AO10" s="512"/>
      <c r="AP10" s="491" t="s">
        <v>105</v>
      </c>
      <c r="AQ10" s="492"/>
      <c r="AR10" s="492"/>
      <c r="AS10" s="492"/>
      <c r="AT10" s="492"/>
      <c r="AU10" s="492"/>
      <c r="AV10" s="492"/>
      <c r="AW10" s="493"/>
      <c r="AX10" s="505"/>
      <c r="AY10" s="504"/>
      <c r="AZ10" s="504"/>
      <c r="BA10" s="504"/>
      <c r="BB10" s="504"/>
      <c r="BC10" s="504"/>
      <c r="BD10" s="504"/>
      <c r="BE10" s="504"/>
      <c r="BF10" s="504"/>
      <c r="BG10" s="506"/>
      <c r="BH10" s="60"/>
    </row>
    <row r="11" spans="3:60" ht="13.2">
      <c r="C11" s="59"/>
      <c r="D11" s="480"/>
      <c r="E11" s="481"/>
      <c r="F11" s="485" t="s">
        <v>106</v>
      </c>
      <c r="G11" s="486"/>
      <c r="H11" s="486"/>
      <c r="I11" s="486"/>
      <c r="J11" s="486"/>
      <c r="K11" s="486"/>
      <c r="L11" s="486"/>
      <c r="M11" s="486"/>
      <c r="N11" s="486"/>
      <c r="O11" s="486"/>
      <c r="P11" s="486"/>
      <c r="Q11" s="486"/>
      <c r="R11" s="486"/>
      <c r="S11" s="486"/>
      <c r="T11" s="504"/>
      <c r="U11" s="504"/>
      <c r="V11" s="504"/>
      <c r="W11" s="504"/>
      <c r="X11" s="504"/>
      <c r="Y11" s="504"/>
      <c r="Z11" s="504"/>
      <c r="AA11" s="504"/>
      <c r="AB11" s="504"/>
      <c r="AC11" s="504"/>
      <c r="AD11" s="491" t="s">
        <v>107</v>
      </c>
      <c r="AE11" s="492"/>
      <c r="AF11" s="492"/>
      <c r="AG11" s="492"/>
      <c r="AH11" s="493"/>
      <c r="AI11" s="505"/>
      <c r="AJ11" s="504"/>
      <c r="AK11" s="504"/>
      <c r="AL11" s="504"/>
      <c r="AM11" s="504"/>
      <c r="AN11" s="504"/>
      <c r="AO11" s="504"/>
      <c r="AP11" s="504"/>
      <c r="AQ11" s="504"/>
      <c r="AR11" s="504"/>
      <c r="AS11" s="504"/>
      <c r="AT11" s="504"/>
      <c r="AU11" s="504"/>
      <c r="AV11" s="504"/>
      <c r="AW11" s="504"/>
      <c r="AX11" s="504"/>
      <c r="AY11" s="504"/>
      <c r="AZ11" s="504"/>
      <c r="BA11" s="504"/>
      <c r="BB11" s="504"/>
      <c r="BC11" s="504"/>
      <c r="BD11" s="504"/>
      <c r="BE11" s="504"/>
      <c r="BF11" s="504"/>
      <c r="BG11" s="506"/>
      <c r="BH11" s="60"/>
    </row>
    <row r="12" spans="3:60" ht="13.2">
      <c r="C12" s="59"/>
      <c r="D12" s="480"/>
      <c r="E12" s="481"/>
      <c r="F12" s="507" t="s">
        <v>108</v>
      </c>
      <c r="G12" s="508"/>
      <c r="H12" s="508"/>
      <c r="I12" s="508"/>
      <c r="J12" s="508"/>
      <c r="K12" s="508"/>
      <c r="L12" s="508"/>
      <c r="M12" s="499"/>
      <c r="N12" s="499"/>
      <c r="O12" s="499"/>
      <c r="P12" s="499"/>
      <c r="Q12" s="499"/>
      <c r="R12" s="499"/>
      <c r="S12" s="499"/>
      <c r="T12" s="499"/>
      <c r="U12" s="499"/>
      <c r="V12" s="499"/>
      <c r="W12" s="499"/>
      <c r="X12" s="499"/>
      <c r="Y12" s="499"/>
      <c r="Z12" s="499"/>
      <c r="AA12" s="499"/>
      <c r="AB12" s="499"/>
      <c r="AC12" s="499"/>
      <c r="AD12" s="499"/>
      <c r="AE12" s="499"/>
      <c r="AF12" s="499"/>
      <c r="AG12" s="499"/>
      <c r="AH12" s="492" t="s">
        <v>109</v>
      </c>
      <c r="AI12" s="492"/>
      <c r="AJ12" s="492"/>
      <c r="AK12" s="492"/>
      <c r="AL12" s="499"/>
      <c r="AM12" s="499"/>
      <c r="AN12" s="499"/>
      <c r="AO12" s="499"/>
      <c r="AP12" s="499"/>
      <c r="AQ12" s="499"/>
      <c r="AR12" s="499"/>
      <c r="AS12" s="499"/>
      <c r="AT12" s="499"/>
      <c r="AU12" s="499"/>
      <c r="AV12" s="499"/>
      <c r="AW12" s="499"/>
      <c r="AX12" s="499"/>
      <c r="AY12" s="499"/>
      <c r="AZ12" s="499"/>
      <c r="BA12" s="499"/>
      <c r="BB12" s="499"/>
      <c r="BC12" s="499"/>
      <c r="BD12" s="499"/>
      <c r="BE12" s="499"/>
      <c r="BF12" s="499"/>
      <c r="BG12" s="500"/>
      <c r="BH12" s="60"/>
    </row>
    <row r="13" spans="3:60" ht="13.2">
      <c r="C13" s="59"/>
      <c r="D13" s="480"/>
      <c r="E13" s="481"/>
      <c r="F13" s="507" t="s">
        <v>110</v>
      </c>
      <c r="G13" s="508"/>
      <c r="H13" s="508"/>
      <c r="I13" s="513"/>
      <c r="J13" s="498"/>
      <c r="K13" s="499"/>
      <c r="L13" s="499"/>
      <c r="M13" s="499"/>
      <c r="N13" s="499"/>
      <c r="O13" s="499"/>
      <c r="P13" s="499"/>
      <c r="Q13" s="499"/>
      <c r="R13" s="499"/>
      <c r="S13" s="499"/>
      <c r="T13" s="499"/>
      <c r="U13" s="499"/>
      <c r="V13" s="499"/>
      <c r="W13" s="499"/>
      <c r="X13" s="491" t="s">
        <v>111</v>
      </c>
      <c r="Y13" s="492"/>
      <c r="Z13" s="492"/>
      <c r="AA13" s="493"/>
      <c r="AB13" s="498"/>
      <c r="AC13" s="499"/>
      <c r="AD13" s="499"/>
      <c r="AE13" s="499"/>
      <c r="AF13" s="499"/>
      <c r="AG13" s="499"/>
      <c r="AH13" s="499"/>
      <c r="AI13" s="499"/>
      <c r="AJ13" s="499"/>
      <c r="AK13" s="499"/>
      <c r="AL13" s="500"/>
      <c r="AM13" s="491" t="s">
        <v>112</v>
      </c>
      <c r="AN13" s="492"/>
      <c r="AO13" s="492"/>
      <c r="AP13" s="492"/>
      <c r="AQ13" s="492"/>
      <c r="AR13" s="493"/>
      <c r="AS13" s="498"/>
      <c r="AT13" s="499"/>
      <c r="AU13" s="499"/>
      <c r="AV13" s="499"/>
      <c r="AW13" s="499"/>
      <c r="AX13" s="499"/>
      <c r="AY13" s="499"/>
      <c r="AZ13" s="499"/>
      <c r="BA13" s="499"/>
      <c r="BB13" s="499"/>
      <c r="BC13" s="499"/>
      <c r="BD13" s="499"/>
      <c r="BE13" s="499"/>
      <c r="BF13" s="499"/>
      <c r="BG13" s="500"/>
      <c r="BH13" s="60"/>
    </row>
    <row r="14" spans="3:60" ht="13.2">
      <c r="C14" s="59"/>
      <c r="D14" s="480"/>
      <c r="E14" s="481"/>
      <c r="F14" s="507" t="s">
        <v>113</v>
      </c>
      <c r="G14" s="508"/>
      <c r="H14" s="508"/>
      <c r="I14" s="508"/>
      <c r="J14" s="508"/>
      <c r="K14" s="513"/>
      <c r="L14" s="514"/>
      <c r="M14" s="499"/>
      <c r="N14" s="499"/>
      <c r="O14" s="499"/>
      <c r="P14" s="499"/>
      <c r="Q14" s="499"/>
      <c r="R14" s="499"/>
      <c r="S14" s="499"/>
      <c r="T14" s="499"/>
      <c r="U14" s="500"/>
      <c r="V14" s="503" t="s">
        <v>114</v>
      </c>
      <c r="W14" s="503"/>
      <c r="X14" s="503"/>
      <c r="Y14" s="503"/>
      <c r="Z14" s="503"/>
      <c r="AA14" s="503"/>
      <c r="AB14" s="503"/>
      <c r="AC14" s="503"/>
      <c r="AD14" s="503"/>
      <c r="AE14" s="504"/>
      <c r="AF14" s="504"/>
      <c r="AG14" s="504"/>
      <c r="AH14" s="504"/>
      <c r="AI14" s="504"/>
      <c r="AJ14" s="504"/>
      <c r="AK14" s="504"/>
      <c r="AL14" s="506"/>
      <c r="AM14" s="503" t="s">
        <v>115</v>
      </c>
      <c r="AN14" s="503"/>
      <c r="AO14" s="503"/>
      <c r="AP14" s="503"/>
      <c r="AQ14" s="503"/>
      <c r="AR14" s="503"/>
      <c r="AS14" s="503"/>
      <c r="AT14" s="503"/>
      <c r="AU14" s="503"/>
      <c r="AV14" s="503"/>
      <c r="AW14" s="503"/>
      <c r="AX14" s="503"/>
      <c r="AY14" s="504"/>
      <c r="AZ14" s="504"/>
      <c r="BA14" s="504"/>
      <c r="BB14" s="504"/>
      <c r="BC14" s="504"/>
      <c r="BD14" s="504"/>
      <c r="BE14" s="504"/>
      <c r="BF14" s="504"/>
      <c r="BG14" s="506"/>
      <c r="BH14" s="60"/>
    </row>
    <row r="15" spans="3:60" ht="13.2">
      <c r="C15" s="59"/>
      <c r="D15" s="480"/>
      <c r="E15" s="481"/>
      <c r="F15" s="485" t="s">
        <v>116</v>
      </c>
      <c r="G15" s="486"/>
      <c r="H15" s="486"/>
      <c r="I15" s="486"/>
      <c r="J15" s="486"/>
      <c r="K15" s="487"/>
      <c r="L15" s="495"/>
      <c r="M15" s="496"/>
      <c r="N15" s="496"/>
      <c r="O15" s="496"/>
      <c r="P15" s="496"/>
      <c r="Q15" s="496"/>
      <c r="R15" s="496"/>
      <c r="S15" s="496"/>
      <c r="T15" s="496"/>
      <c r="U15" s="496"/>
      <c r="V15" s="496"/>
      <c r="W15" s="496"/>
      <c r="X15" s="496"/>
      <c r="Y15" s="496"/>
      <c r="Z15" s="496"/>
      <c r="AA15" s="496"/>
      <c r="AB15" s="496"/>
      <c r="AC15" s="496"/>
      <c r="AD15" s="496"/>
      <c r="AE15" s="496"/>
      <c r="AF15" s="497"/>
      <c r="AG15" s="485" t="s">
        <v>117</v>
      </c>
      <c r="AH15" s="486"/>
      <c r="AI15" s="486"/>
      <c r="AJ15" s="486"/>
      <c r="AK15" s="486"/>
      <c r="AL15" s="487"/>
      <c r="AM15" s="495"/>
      <c r="AN15" s="496"/>
      <c r="AO15" s="496"/>
      <c r="AP15" s="496"/>
      <c r="AQ15" s="496"/>
      <c r="AR15" s="496"/>
      <c r="AS15" s="496"/>
      <c r="AT15" s="496"/>
      <c r="AU15" s="496"/>
      <c r="AV15" s="496"/>
      <c r="AW15" s="496"/>
      <c r="AX15" s="496"/>
      <c r="AY15" s="496"/>
      <c r="AZ15" s="496"/>
      <c r="BA15" s="496"/>
      <c r="BB15" s="496"/>
      <c r="BC15" s="496"/>
      <c r="BD15" s="496"/>
      <c r="BE15" s="496"/>
      <c r="BF15" s="496"/>
      <c r="BG15" s="497"/>
      <c r="BH15" s="60"/>
    </row>
    <row r="16" spans="3:60" ht="13.2">
      <c r="C16" s="59"/>
      <c r="D16" s="480"/>
      <c r="E16" s="481"/>
      <c r="F16" s="498"/>
      <c r="G16" s="499"/>
      <c r="H16" s="499"/>
      <c r="I16" s="499"/>
      <c r="J16" s="499"/>
      <c r="K16" s="499"/>
      <c r="L16" s="499"/>
      <c r="M16" s="499"/>
      <c r="N16" s="499"/>
      <c r="O16" s="499"/>
      <c r="P16" s="499"/>
      <c r="Q16" s="499"/>
      <c r="R16" s="499"/>
      <c r="S16" s="499"/>
      <c r="T16" s="499"/>
      <c r="U16" s="499"/>
      <c r="V16" s="499"/>
      <c r="W16" s="499"/>
      <c r="X16" s="499"/>
      <c r="Y16" s="499"/>
      <c r="Z16" s="499"/>
      <c r="AA16" s="499"/>
      <c r="AB16" s="499"/>
      <c r="AC16" s="499"/>
      <c r="AD16" s="499"/>
      <c r="AE16" s="499"/>
      <c r="AF16" s="500"/>
      <c r="AG16" s="498"/>
      <c r="AH16" s="499"/>
      <c r="AI16" s="499"/>
      <c r="AJ16" s="499"/>
      <c r="AK16" s="499"/>
      <c r="AL16" s="499"/>
      <c r="AM16" s="499"/>
      <c r="AN16" s="499"/>
      <c r="AO16" s="499"/>
      <c r="AP16" s="499"/>
      <c r="AQ16" s="499"/>
      <c r="AR16" s="499"/>
      <c r="AS16" s="499"/>
      <c r="AT16" s="499"/>
      <c r="AU16" s="499"/>
      <c r="AV16" s="499"/>
      <c r="AW16" s="499"/>
      <c r="AX16" s="499"/>
      <c r="AY16" s="499"/>
      <c r="AZ16" s="499"/>
      <c r="BA16" s="499"/>
      <c r="BB16" s="499"/>
      <c r="BC16" s="499"/>
      <c r="BD16" s="499"/>
      <c r="BE16" s="499"/>
      <c r="BF16" s="499"/>
      <c r="BG16" s="500"/>
      <c r="BH16" s="60"/>
    </row>
    <row r="17" spans="3:60" ht="13.2">
      <c r="C17" s="59"/>
      <c r="D17" s="480"/>
      <c r="E17" s="481"/>
      <c r="F17" s="498"/>
      <c r="G17" s="499"/>
      <c r="H17" s="499"/>
      <c r="I17" s="499"/>
      <c r="J17" s="499"/>
      <c r="K17" s="499"/>
      <c r="L17" s="499"/>
      <c r="M17" s="499"/>
      <c r="N17" s="499"/>
      <c r="O17" s="499"/>
      <c r="P17" s="499"/>
      <c r="Q17" s="499"/>
      <c r="R17" s="499"/>
      <c r="S17" s="499"/>
      <c r="T17" s="499"/>
      <c r="U17" s="499"/>
      <c r="V17" s="499"/>
      <c r="W17" s="499"/>
      <c r="X17" s="499"/>
      <c r="Y17" s="499"/>
      <c r="Z17" s="499"/>
      <c r="AA17" s="499"/>
      <c r="AB17" s="499"/>
      <c r="AC17" s="499"/>
      <c r="AD17" s="499"/>
      <c r="AE17" s="499"/>
      <c r="AF17" s="500"/>
      <c r="AG17" s="498"/>
      <c r="AH17" s="499"/>
      <c r="AI17" s="499"/>
      <c r="AJ17" s="499"/>
      <c r="AK17" s="499"/>
      <c r="AL17" s="499"/>
      <c r="AM17" s="499"/>
      <c r="AN17" s="499"/>
      <c r="AO17" s="499"/>
      <c r="AP17" s="499"/>
      <c r="AQ17" s="499"/>
      <c r="AR17" s="499"/>
      <c r="AS17" s="499"/>
      <c r="AT17" s="499"/>
      <c r="AU17" s="499"/>
      <c r="AV17" s="499"/>
      <c r="AW17" s="499"/>
      <c r="AX17" s="499"/>
      <c r="AY17" s="499"/>
      <c r="AZ17" s="499"/>
      <c r="BA17" s="499"/>
      <c r="BB17" s="499"/>
      <c r="BC17" s="499"/>
      <c r="BD17" s="499"/>
      <c r="BE17" s="499"/>
      <c r="BF17" s="499"/>
      <c r="BG17" s="500"/>
      <c r="BH17" s="60"/>
    </row>
    <row r="18" spans="3:60" ht="13.2">
      <c r="C18" s="59"/>
      <c r="D18" s="483"/>
      <c r="E18" s="484"/>
      <c r="F18" s="515"/>
      <c r="G18" s="515"/>
      <c r="H18" s="515"/>
      <c r="I18" s="515"/>
      <c r="J18" s="515"/>
      <c r="K18" s="515"/>
      <c r="L18" s="515"/>
      <c r="M18" s="515"/>
      <c r="N18" s="515"/>
      <c r="O18" s="515"/>
      <c r="P18" s="515"/>
      <c r="Q18" s="515"/>
      <c r="R18" s="515"/>
      <c r="S18" s="515"/>
      <c r="T18" s="515"/>
      <c r="U18" s="515"/>
      <c r="V18" s="515"/>
      <c r="W18" s="515"/>
      <c r="X18" s="503" t="s">
        <v>118</v>
      </c>
      <c r="Y18" s="503"/>
      <c r="Z18" s="503"/>
      <c r="AA18" s="503"/>
      <c r="AB18" s="503"/>
      <c r="AC18" s="516"/>
      <c r="AD18" s="516"/>
      <c r="AE18" s="516"/>
      <c r="AF18" s="516"/>
      <c r="AG18" s="515"/>
      <c r="AH18" s="515"/>
      <c r="AI18" s="515"/>
      <c r="AJ18" s="515"/>
      <c r="AK18" s="515"/>
      <c r="AL18" s="515"/>
      <c r="AM18" s="515"/>
      <c r="AN18" s="515"/>
      <c r="AO18" s="515"/>
      <c r="AP18" s="515"/>
      <c r="AQ18" s="515"/>
      <c r="AR18" s="515"/>
      <c r="AS18" s="515"/>
      <c r="AT18" s="515"/>
      <c r="AU18" s="515"/>
      <c r="AV18" s="515"/>
      <c r="AW18" s="515"/>
      <c r="AX18" s="515"/>
      <c r="AY18" s="503" t="s">
        <v>118</v>
      </c>
      <c r="AZ18" s="503"/>
      <c r="BA18" s="503"/>
      <c r="BB18" s="503"/>
      <c r="BC18" s="503"/>
      <c r="BD18" s="516"/>
      <c r="BE18" s="516"/>
      <c r="BF18" s="516"/>
      <c r="BG18" s="516"/>
      <c r="BH18" s="60"/>
    </row>
    <row r="19" spans="3:60" ht="13.2">
      <c r="C19" s="61"/>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476"/>
      <c r="AY19" s="476"/>
      <c r="AZ19" s="476"/>
      <c r="BA19" s="476"/>
      <c r="BB19" s="476"/>
      <c r="BC19" s="476"/>
      <c r="BD19" s="476"/>
      <c r="BE19" s="476"/>
      <c r="BF19" s="476"/>
      <c r="BG19" s="476"/>
      <c r="BH19" s="62"/>
    </row>
    <row r="20" spans="3:60" ht="13.2">
      <c r="C20" s="59"/>
      <c r="D20" s="478" t="s">
        <v>119</v>
      </c>
      <c r="E20" s="479"/>
      <c r="F20" s="493" t="s">
        <v>120</v>
      </c>
      <c r="G20" s="503"/>
      <c r="H20" s="503"/>
      <c r="I20" s="503"/>
      <c r="J20" s="503"/>
      <c r="K20" s="503"/>
      <c r="L20" s="503"/>
      <c r="M20" s="503"/>
      <c r="N20" s="503"/>
      <c r="O20" s="503"/>
      <c r="P20" s="503"/>
      <c r="Q20" s="503"/>
      <c r="R20" s="503"/>
      <c r="S20" s="503"/>
      <c r="T20" s="503"/>
      <c r="U20" s="503"/>
      <c r="V20" s="517" t="s">
        <v>121</v>
      </c>
      <c r="W20" s="503"/>
      <c r="X20" s="503"/>
      <c r="Y20" s="503"/>
      <c r="Z20" s="503"/>
      <c r="AA20" s="503"/>
      <c r="AB20" s="503"/>
      <c r="AC20" s="517" t="s">
        <v>122</v>
      </c>
      <c r="AD20" s="503"/>
      <c r="AE20" s="503"/>
      <c r="AF20" s="503"/>
      <c r="AG20" s="503" t="s">
        <v>123</v>
      </c>
      <c r="AH20" s="503"/>
      <c r="AI20" s="503"/>
      <c r="AJ20" s="503"/>
      <c r="AK20" s="503"/>
      <c r="AL20" s="503"/>
      <c r="AM20" s="503"/>
      <c r="AN20" s="503"/>
      <c r="AO20" s="503"/>
      <c r="AP20" s="503"/>
      <c r="AQ20" s="503"/>
      <c r="AR20" s="503"/>
      <c r="AS20" s="503"/>
      <c r="AT20" s="503"/>
      <c r="AU20" s="503"/>
      <c r="AV20" s="503" t="s">
        <v>124</v>
      </c>
      <c r="AW20" s="503"/>
      <c r="AX20" s="503"/>
      <c r="AY20" s="503"/>
      <c r="AZ20" s="503" t="s">
        <v>125</v>
      </c>
      <c r="BA20" s="503"/>
      <c r="BB20" s="503"/>
      <c r="BC20" s="503"/>
      <c r="BD20" s="503"/>
      <c r="BE20" s="503"/>
      <c r="BF20" s="503"/>
      <c r="BG20" s="503"/>
      <c r="BH20" s="60"/>
    </row>
    <row r="21" spans="3:60" ht="13.2">
      <c r="C21" s="59"/>
      <c r="D21" s="480"/>
      <c r="E21" s="481"/>
      <c r="F21" s="493"/>
      <c r="G21" s="503"/>
      <c r="H21" s="503"/>
      <c r="I21" s="503"/>
      <c r="J21" s="503"/>
      <c r="K21" s="503"/>
      <c r="L21" s="503"/>
      <c r="M21" s="503"/>
      <c r="N21" s="503"/>
      <c r="O21" s="503"/>
      <c r="P21" s="503"/>
      <c r="Q21" s="503"/>
      <c r="R21" s="503"/>
      <c r="S21" s="503"/>
      <c r="T21" s="503"/>
      <c r="U21" s="503"/>
      <c r="V21" s="503"/>
      <c r="W21" s="503"/>
      <c r="X21" s="503"/>
      <c r="Y21" s="503"/>
      <c r="Z21" s="503"/>
      <c r="AA21" s="503"/>
      <c r="AB21" s="503"/>
      <c r="AC21" s="503"/>
      <c r="AD21" s="503"/>
      <c r="AE21" s="503"/>
      <c r="AF21" s="503"/>
      <c r="AG21" s="503"/>
      <c r="AH21" s="503"/>
      <c r="AI21" s="503"/>
      <c r="AJ21" s="503"/>
      <c r="AK21" s="503"/>
      <c r="AL21" s="503"/>
      <c r="AM21" s="503"/>
      <c r="AN21" s="503"/>
      <c r="AO21" s="503"/>
      <c r="AP21" s="503"/>
      <c r="AQ21" s="503"/>
      <c r="AR21" s="503"/>
      <c r="AS21" s="503"/>
      <c r="AT21" s="503"/>
      <c r="AU21" s="503"/>
      <c r="AV21" s="503" t="s">
        <v>126</v>
      </c>
      <c r="AW21" s="503"/>
      <c r="AX21" s="503" t="s">
        <v>127</v>
      </c>
      <c r="AY21" s="503"/>
      <c r="AZ21" s="503" t="s">
        <v>128</v>
      </c>
      <c r="BA21" s="503"/>
      <c r="BB21" s="503" t="s">
        <v>129</v>
      </c>
      <c r="BC21" s="503"/>
      <c r="BD21" s="491" t="s">
        <v>130</v>
      </c>
      <c r="BE21" s="492"/>
      <c r="BF21" s="492"/>
      <c r="BG21" s="493"/>
      <c r="BH21" s="60"/>
    </row>
    <row r="22" spans="3:60" ht="13.2">
      <c r="C22" s="59"/>
      <c r="D22" s="480"/>
      <c r="E22" s="481"/>
      <c r="F22" s="500"/>
      <c r="G22" s="494"/>
      <c r="H22" s="494"/>
      <c r="I22" s="494"/>
      <c r="J22" s="494"/>
      <c r="K22" s="494"/>
      <c r="L22" s="494"/>
      <c r="M22" s="494"/>
      <c r="N22" s="494"/>
      <c r="O22" s="494"/>
      <c r="P22" s="494"/>
      <c r="Q22" s="494"/>
      <c r="R22" s="494"/>
      <c r="S22" s="494"/>
      <c r="T22" s="494"/>
      <c r="U22" s="494"/>
      <c r="V22" s="518"/>
      <c r="W22" s="518"/>
      <c r="X22" s="518"/>
      <c r="Y22" s="518"/>
      <c r="Z22" s="518"/>
      <c r="AA22" s="518"/>
      <c r="AB22" s="518"/>
      <c r="AC22" s="494"/>
      <c r="AD22" s="494"/>
      <c r="AE22" s="494"/>
      <c r="AF22" s="494"/>
      <c r="AG22" s="494"/>
      <c r="AH22" s="494"/>
      <c r="AI22" s="494"/>
      <c r="AJ22" s="494"/>
      <c r="AK22" s="494"/>
      <c r="AL22" s="494"/>
      <c r="AM22" s="494"/>
      <c r="AN22" s="494"/>
      <c r="AO22" s="494"/>
      <c r="AP22" s="494"/>
      <c r="AQ22" s="494"/>
      <c r="AR22" s="494"/>
      <c r="AS22" s="494"/>
      <c r="AT22" s="494"/>
      <c r="AU22" s="494"/>
      <c r="AV22" s="519"/>
      <c r="AW22" s="519"/>
      <c r="AX22" s="519"/>
      <c r="AY22" s="519"/>
      <c r="AZ22" s="519"/>
      <c r="BA22" s="519"/>
      <c r="BB22" s="519"/>
      <c r="BC22" s="519"/>
      <c r="BD22" s="498"/>
      <c r="BE22" s="499"/>
      <c r="BF22" s="499"/>
      <c r="BG22" s="500"/>
      <c r="BH22" s="60"/>
    </row>
    <row r="23" spans="3:60" ht="13.2">
      <c r="C23" s="59"/>
      <c r="D23" s="480"/>
      <c r="E23" s="481"/>
      <c r="F23" s="500"/>
      <c r="G23" s="494"/>
      <c r="H23" s="494"/>
      <c r="I23" s="494"/>
      <c r="J23" s="494"/>
      <c r="K23" s="494"/>
      <c r="L23" s="494"/>
      <c r="M23" s="494"/>
      <c r="N23" s="494"/>
      <c r="O23" s="494"/>
      <c r="P23" s="494"/>
      <c r="Q23" s="494"/>
      <c r="R23" s="494"/>
      <c r="S23" s="494"/>
      <c r="T23" s="494"/>
      <c r="U23" s="494"/>
      <c r="V23" s="518"/>
      <c r="W23" s="518"/>
      <c r="X23" s="518"/>
      <c r="Y23" s="518"/>
      <c r="Z23" s="518"/>
      <c r="AA23" s="518"/>
      <c r="AB23" s="518"/>
      <c r="AC23" s="494"/>
      <c r="AD23" s="494"/>
      <c r="AE23" s="494"/>
      <c r="AF23" s="494"/>
      <c r="AG23" s="494"/>
      <c r="AH23" s="494"/>
      <c r="AI23" s="494"/>
      <c r="AJ23" s="494"/>
      <c r="AK23" s="494"/>
      <c r="AL23" s="494"/>
      <c r="AM23" s="494"/>
      <c r="AN23" s="494"/>
      <c r="AO23" s="494"/>
      <c r="AP23" s="494"/>
      <c r="AQ23" s="494"/>
      <c r="AR23" s="494"/>
      <c r="AS23" s="494"/>
      <c r="AT23" s="494"/>
      <c r="AU23" s="494"/>
      <c r="AV23" s="519"/>
      <c r="AW23" s="519"/>
      <c r="AX23" s="519"/>
      <c r="AY23" s="519"/>
      <c r="AZ23" s="519"/>
      <c r="BA23" s="519"/>
      <c r="BB23" s="519"/>
      <c r="BC23" s="519"/>
      <c r="BD23" s="498"/>
      <c r="BE23" s="499"/>
      <c r="BF23" s="499"/>
      <c r="BG23" s="500"/>
      <c r="BH23" s="60"/>
    </row>
    <row r="24" spans="3:60" ht="13.2">
      <c r="C24" s="59"/>
      <c r="D24" s="480"/>
      <c r="E24" s="481"/>
      <c r="F24" s="500"/>
      <c r="G24" s="494"/>
      <c r="H24" s="494"/>
      <c r="I24" s="494"/>
      <c r="J24" s="494"/>
      <c r="K24" s="494"/>
      <c r="L24" s="494"/>
      <c r="M24" s="494"/>
      <c r="N24" s="494"/>
      <c r="O24" s="494"/>
      <c r="P24" s="494"/>
      <c r="Q24" s="494"/>
      <c r="R24" s="494"/>
      <c r="S24" s="494"/>
      <c r="T24" s="494"/>
      <c r="U24" s="494"/>
      <c r="V24" s="518"/>
      <c r="W24" s="518"/>
      <c r="X24" s="518"/>
      <c r="Y24" s="518"/>
      <c r="Z24" s="518"/>
      <c r="AA24" s="518"/>
      <c r="AB24" s="518"/>
      <c r="AC24" s="494"/>
      <c r="AD24" s="494"/>
      <c r="AE24" s="494"/>
      <c r="AF24" s="494"/>
      <c r="AG24" s="494"/>
      <c r="AH24" s="494"/>
      <c r="AI24" s="494"/>
      <c r="AJ24" s="494"/>
      <c r="AK24" s="494"/>
      <c r="AL24" s="494"/>
      <c r="AM24" s="494"/>
      <c r="AN24" s="494"/>
      <c r="AO24" s="494"/>
      <c r="AP24" s="494"/>
      <c r="AQ24" s="494"/>
      <c r="AR24" s="494"/>
      <c r="AS24" s="494"/>
      <c r="AT24" s="494"/>
      <c r="AU24" s="494"/>
      <c r="AV24" s="519"/>
      <c r="AW24" s="519"/>
      <c r="AX24" s="519"/>
      <c r="AY24" s="519"/>
      <c r="AZ24" s="519"/>
      <c r="BA24" s="519"/>
      <c r="BB24" s="519"/>
      <c r="BC24" s="519"/>
      <c r="BD24" s="498"/>
      <c r="BE24" s="499"/>
      <c r="BF24" s="499"/>
      <c r="BG24" s="500"/>
      <c r="BH24" s="60"/>
    </row>
    <row r="25" spans="3:60" ht="13.2">
      <c r="C25" s="59"/>
      <c r="D25" s="480"/>
      <c r="E25" s="481"/>
      <c r="F25" s="520" t="s">
        <v>131</v>
      </c>
      <c r="G25" s="521"/>
      <c r="H25" s="521"/>
      <c r="I25" s="521"/>
      <c r="J25" s="521"/>
      <c r="K25" s="521"/>
      <c r="L25" s="521"/>
      <c r="M25" s="521"/>
      <c r="N25" s="521"/>
      <c r="O25" s="521"/>
      <c r="P25" s="521"/>
      <c r="Q25" s="521"/>
      <c r="R25" s="521"/>
      <c r="S25" s="521"/>
      <c r="T25" s="521"/>
      <c r="U25" s="521"/>
      <c r="V25" s="522"/>
      <c r="W25" s="491" t="s">
        <v>132</v>
      </c>
      <c r="X25" s="492"/>
      <c r="Y25" s="492"/>
      <c r="Z25" s="493"/>
      <c r="AA25" s="523"/>
      <c r="AB25" s="524"/>
      <c r="AC25" s="524"/>
      <c r="AD25" s="524"/>
      <c r="AE25" s="524"/>
      <c r="AF25" s="524"/>
      <c r="AG25" s="524"/>
      <c r="AH25" s="524"/>
      <c r="AI25" s="524"/>
      <c r="AJ25" s="524"/>
      <c r="AK25" s="524"/>
      <c r="AL25" s="524"/>
      <c r="AM25" s="524"/>
      <c r="AN25" s="524"/>
      <c r="AO25" s="524"/>
      <c r="AP25" s="524"/>
      <c r="AQ25" s="524"/>
      <c r="AR25" s="524"/>
      <c r="AS25" s="524"/>
      <c r="AT25" s="524"/>
      <c r="AU25" s="524"/>
      <c r="AV25" s="524"/>
      <c r="AW25" s="524"/>
      <c r="AX25" s="524"/>
      <c r="AY25" s="524"/>
      <c r="AZ25" s="524"/>
      <c r="BA25" s="524"/>
      <c r="BB25" s="524"/>
      <c r="BC25" s="524"/>
      <c r="BD25" s="524"/>
      <c r="BE25" s="524"/>
      <c r="BF25" s="524"/>
      <c r="BG25" s="525"/>
      <c r="BH25" s="60"/>
    </row>
    <row r="26" spans="3:60" ht="13.2">
      <c r="C26" s="59"/>
      <c r="D26" s="480"/>
      <c r="E26" s="481"/>
      <c r="F26" s="503" t="s">
        <v>103</v>
      </c>
      <c r="G26" s="503"/>
      <c r="H26" s="503"/>
      <c r="I26" s="503"/>
      <c r="J26" s="526"/>
      <c r="K26" s="494"/>
      <c r="L26" s="494"/>
      <c r="M26" s="494"/>
      <c r="N26" s="494"/>
      <c r="O26" s="494"/>
      <c r="P26" s="494"/>
      <c r="Q26" s="494"/>
      <c r="R26" s="494"/>
      <c r="S26" s="494"/>
      <c r="T26" s="494"/>
      <c r="U26" s="494"/>
      <c r="V26" s="494"/>
      <c r="W26" s="503" t="s">
        <v>133</v>
      </c>
      <c r="X26" s="503"/>
      <c r="Y26" s="503"/>
      <c r="Z26" s="503"/>
      <c r="AA26" s="526"/>
      <c r="AB26" s="494"/>
      <c r="AC26" s="494"/>
      <c r="AD26" s="494"/>
      <c r="AE26" s="494"/>
      <c r="AF26" s="494"/>
      <c r="AG26" s="494"/>
      <c r="AH26" s="494"/>
      <c r="AI26" s="494"/>
      <c r="AJ26" s="494"/>
      <c r="AK26" s="494"/>
      <c r="AL26" s="494"/>
      <c r="AM26" s="494"/>
      <c r="AN26" s="503" t="s">
        <v>134</v>
      </c>
      <c r="AO26" s="503"/>
      <c r="AP26" s="503"/>
      <c r="AQ26" s="503"/>
      <c r="AR26" s="527"/>
      <c r="AS26" s="528"/>
      <c r="AT26" s="528"/>
      <c r="AU26" s="528"/>
      <c r="AV26" s="528"/>
      <c r="AW26" s="528"/>
      <c r="AX26" s="528"/>
      <c r="AY26" s="528"/>
      <c r="AZ26" s="528"/>
      <c r="BA26" s="528"/>
      <c r="BB26" s="528"/>
      <c r="BC26" s="528"/>
      <c r="BD26" s="528"/>
      <c r="BE26" s="528"/>
      <c r="BF26" s="528"/>
      <c r="BG26" s="529"/>
      <c r="BH26" s="60"/>
    </row>
    <row r="27" spans="3:60" ht="13.2">
      <c r="C27" s="59"/>
      <c r="D27" s="480"/>
      <c r="E27" s="481"/>
      <c r="F27" s="520" t="s">
        <v>135</v>
      </c>
      <c r="G27" s="521"/>
      <c r="H27" s="521"/>
      <c r="I27" s="521"/>
      <c r="J27" s="521"/>
      <c r="K27" s="521"/>
      <c r="L27" s="521"/>
      <c r="M27" s="521"/>
      <c r="N27" s="521"/>
      <c r="O27" s="521"/>
      <c r="P27" s="521"/>
      <c r="Q27" s="521"/>
      <c r="R27" s="521"/>
      <c r="S27" s="521"/>
      <c r="T27" s="521"/>
      <c r="U27" s="521"/>
      <c r="V27" s="522"/>
      <c r="W27" s="491" t="s">
        <v>132</v>
      </c>
      <c r="X27" s="492"/>
      <c r="Y27" s="492"/>
      <c r="Z27" s="493"/>
      <c r="AA27" s="523"/>
      <c r="AB27" s="524"/>
      <c r="AC27" s="524"/>
      <c r="AD27" s="524"/>
      <c r="AE27" s="524"/>
      <c r="AF27" s="524"/>
      <c r="AG27" s="524"/>
      <c r="AH27" s="524"/>
      <c r="AI27" s="524"/>
      <c r="AJ27" s="524"/>
      <c r="AK27" s="524"/>
      <c r="AL27" s="524"/>
      <c r="AM27" s="524"/>
      <c r="AN27" s="524"/>
      <c r="AO27" s="524"/>
      <c r="AP27" s="524"/>
      <c r="AQ27" s="524"/>
      <c r="AR27" s="524"/>
      <c r="AS27" s="524"/>
      <c r="AT27" s="524"/>
      <c r="AU27" s="524"/>
      <c r="AV27" s="524"/>
      <c r="AW27" s="524"/>
      <c r="AX27" s="524"/>
      <c r="AY27" s="524"/>
      <c r="AZ27" s="524"/>
      <c r="BA27" s="524"/>
      <c r="BB27" s="524"/>
      <c r="BC27" s="524"/>
      <c r="BD27" s="524"/>
      <c r="BE27" s="524"/>
      <c r="BF27" s="524"/>
      <c r="BG27" s="525"/>
      <c r="BH27" s="60"/>
    </row>
    <row r="28" spans="3:60" ht="13.2">
      <c r="C28" s="59"/>
      <c r="D28" s="483"/>
      <c r="E28" s="484"/>
      <c r="F28" s="503" t="s">
        <v>103</v>
      </c>
      <c r="G28" s="503"/>
      <c r="H28" s="503"/>
      <c r="I28" s="503"/>
      <c r="J28" s="526"/>
      <c r="K28" s="494"/>
      <c r="L28" s="494"/>
      <c r="M28" s="494"/>
      <c r="N28" s="494"/>
      <c r="O28" s="494"/>
      <c r="P28" s="494"/>
      <c r="Q28" s="494"/>
      <c r="R28" s="494"/>
      <c r="S28" s="494"/>
      <c r="T28" s="494"/>
      <c r="U28" s="494"/>
      <c r="V28" s="494"/>
      <c r="W28" s="503" t="s">
        <v>133</v>
      </c>
      <c r="X28" s="503"/>
      <c r="Y28" s="503"/>
      <c r="Z28" s="503"/>
      <c r="AA28" s="494"/>
      <c r="AB28" s="494"/>
      <c r="AC28" s="494"/>
      <c r="AD28" s="494"/>
      <c r="AE28" s="494"/>
      <c r="AF28" s="494"/>
      <c r="AG28" s="494"/>
      <c r="AH28" s="494"/>
      <c r="AI28" s="494"/>
      <c r="AJ28" s="494"/>
      <c r="AK28" s="494"/>
      <c r="AL28" s="494"/>
      <c r="AM28" s="494"/>
      <c r="AN28" s="503" t="s">
        <v>134</v>
      </c>
      <c r="AO28" s="503"/>
      <c r="AP28" s="503"/>
      <c r="AQ28" s="503"/>
      <c r="AR28" s="527"/>
      <c r="AS28" s="528"/>
      <c r="AT28" s="528"/>
      <c r="AU28" s="528"/>
      <c r="AV28" s="528"/>
      <c r="AW28" s="528"/>
      <c r="AX28" s="528"/>
      <c r="AY28" s="528"/>
      <c r="AZ28" s="528"/>
      <c r="BA28" s="528"/>
      <c r="BB28" s="528"/>
      <c r="BC28" s="528"/>
      <c r="BD28" s="528"/>
      <c r="BE28" s="528"/>
      <c r="BF28" s="528"/>
      <c r="BG28" s="529"/>
      <c r="BH28" s="60"/>
    </row>
    <row r="29" spans="3:60" ht="13.2">
      <c r="C29" s="61"/>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6"/>
      <c r="AG29" s="476"/>
      <c r="AH29" s="476"/>
      <c r="AI29" s="476"/>
      <c r="AJ29" s="476"/>
      <c r="AK29" s="476"/>
      <c r="AL29" s="476"/>
      <c r="AM29" s="476"/>
      <c r="AN29" s="476"/>
      <c r="AO29" s="476"/>
      <c r="AP29" s="476"/>
      <c r="AQ29" s="476"/>
      <c r="AR29" s="476"/>
      <c r="AS29" s="476"/>
      <c r="AT29" s="476"/>
      <c r="AU29" s="476"/>
      <c r="AV29" s="476"/>
      <c r="AW29" s="476"/>
      <c r="AX29" s="476"/>
      <c r="AY29" s="476"/>
      <c r="AZ29" s="476"/>
      <c r="BA29" s="476"/>
      <c r="BB29" s="476"/>
      <c r="BC29" s="476"/>
      <c r="BD29" s="476"/>
      <c r="BE29" s="476"/>
      <c r="BF29" s="476"/>
      <c r="BG29" s="476"/>
      <c r="BH29" s="62"/>
    </row>
    <row r="30" spans="3:60" ht="13.2">
      <c r="C30" s="59"/>
      <c r="D30" s="478" t="s">
        <v>130</v>
      </c>
      <c r="E30" s="479"/>
      <c r="F30" s="530" t="s">
        <v>136</v>
      </c>
      <c r="G30" s="530"/>
      <c r="H30" s="530"/>
      <c r="I30" s="530"/>
      <c r="J30" s="530"/>
      <c r="K30" s="530"/>
      <c r="L30" s="530"/>
      <c r="M30" s="494"/>
      <c r="N30" s="494"/>
      <c r="O30" s="494"/>
      <c r="P30" s="494"/>
      <c r="Q30" s="494"/>
      <c r="R30" s="494"/>
      <c r="S30" s="494"/>
      <c r="T30" s="494"/>
      <c r="U30" s="494"/>
      <c r="V30" s="494"/>
      <c r="W30" s="494"/>
      <c r="X30" s="494"/>
      <c r="Y30" s="494"/>
      <c r="Z30" s="494"/>
      <c r="AA30" s="494"/>
      <c r="AB30" s="494"/>
      <c r="AC30" s="494"/>
      <c r="AD30" s="503" t="s">
        <v>137</v>
      </c>
      <c r="AE30" s="503"/>
      <c r="AF30" s="503"/>
      <c r="AG30" s="503"/>
      <c r="AH30" s="503"/>
      <c r="AI30" s="494"/>
      <c r="AJ30" s="494"/>
      <c r="AK30" s="494"/>
      <c r="AL30" s="494"/>
      <c r="AM30" s="494"/>
      <c r="AN30" s="494"/>
      <c r="AO30" s="494"/>
      <c r="AP30" s="494"/>
      <c r="AQ30" s="494"/>
      <c r="AR30" s="503" t="s">
        <v>103</v>
      </c>
      <c r="AS30" s="503"/>
      <c r="AT30" s="503"/>
      <c r="AU30" s="503"/>
      <c r="AV30" s="503"/>
      <c r="AW30" s="531"/>
      <c r="AX30" s="519"/>
      <c r="AY30" s="519"/>
      <c r="AZ30" s="519"/>
      <c r="BA30" s="519"/>
      <c r="BB30" s="519"/>
      <c r="BC30" s="519"/>
      <c r="BD30" s="519"/>
      <c r="BE30" s="519"/>
      <c r="BF30" s="519"/>
      <c r="BG30" s="519"/>
      <c r="BH30" s="60"/>
    </row>
    <row r="31" spans="3:60" ht="13.2">
      <c r="C31" s="59"/>
      <c r="D31" s="480"/>
      <c r="E31" s="481"/>
      <c r="F31" s="530" t="s">
        <v>138</v>
      </c>
      <c r="G31" s="530"/>
      <c r="H31" s="530"/>
      <c r="I31" s="530"/>
      <c r="J31" s="530"/>
      <c r="K31" s="530"/>
      <c r="L31" s="530"/>
      <c r="M31" s="494"/>
      <c r="N31" s="494"/>
      <c r="O31" s="494"/>
      <c r="P31" s="494"/>
      <c r="Q31" s="494"/>
      <c r="R31" s="494"/>
      <c r="S31" s="494"/>
      <c r="T31" s="494"/>
      <c r="U31" s="494"/>
      <c r="V31" s="494"/>
      <c r="W31" s="494"/>
      <c r="X31" s="494"/>
      <c r="Y31" s="494"/>
      <c r="Z31" s="494"/>
      <c r="AA31" s="494"/>
      <c r="AB31" s="494"/>
      <c r="AC31" s="494"/>
      <c r="AD31" s="503" t="s">
        <v>137</v>
      </c>
      <c r="AE31" s="503"/>
      <c r="AF31" s="503"/>
      <c r="AG31" s="503"/>
      <c r="AH31" s="503"/>
      <c r="AI31" s="494"/>
      <c r="AJ31" s="494"/>
      <c r="AK31" s="494"/>
      <c r="AL31" s="494"/>
      <c r="AM31" s="494"/>
      <c r="AN31" s="494"/>
      <c r="AO31" s="494"/>
      <c r="AP31" s="494"/>
      <c r="AQ31" s="494"/>
      <c r="AR31" s="503" t="s">
        <v>139</v>
      </c>
      <c r="AS31" s="503"/>
      <c r="AT31" s="503"/>
      <c r="AU31" s="503"/>
      <c r="AV31" s="503"/>
      <c r="AW31" s="519"/>
      <c r="AX31" s="519"/>
      <c r="AY31" s="519"/>
      <c r="AZ31" s="519"/>
      <c r="BA31" s="519"/>
      <c r="BB31" s="519"/>
      <c r="BC31" s="519"/>
      <c r="BD31" s="519"/>
      <c r="BE31" s="519"/>
      <c r="BF31" s="519"/>
      <c r="BG31" s="519"/>
      <c r="BH31" s="60"/>
    </row>
    <row r="32" spans="3:60" ht="13.2">
      <c r="C32" s="59"/>
      <c r="D32" s="483"/>
      <c r="E32" s="484"/>
      <c r="F32" s="530" t="s">
        <v>140</v>
      </c>
      <c r="G32" s="530"/>
      <c r="H32" s="530"/>
      <c r="I32" s="530"/>
      <c r="J32" s="530"/>
      <c r="K32" s="530"/>
      <c r="L32" s="530"/>
      <c r="M32" s="532"/>
      <c r="N32" s="532"/>
      <c r="O32" s="532"/>
      <c r="P32" s="532"/>
      <c r="Q32" s="532"/>
      <c r="R32" s="532"/>
      <c r="S32" s="532"/>
      <c r="T32" s="532"/>
      <c r="U32" s="532"/>
      <c r="V32" s="532"/>
      <c r="W32" s="532"/>
      <c r="X32" s="532"/>
      <c r="Y32" s="532"/>
      <c r="Z32" s="532"/>
      <c r="AA32" s="532"/>
      <c r="AB32" s="532"/>
      <c r="AC32" s="532"/>
      <c r="AD32" s="503" t="s">
        <v>137</v>
      </c>
      <c r="AE32" s="503"/>
      <c r="AF32" s="503"/>
      <c r="AG32" s="503"/>
      <c r="AH32" s="503"/>
      <c r="AI32" s="494"/>
      <c r="AJ32" s="494"/>
      <c r="AK32" s="494"/>
      <c r="AL32" s="494"/>
      <c r="AM32" s="494"/>
      <c r="AN32" s="494"/>
      <c r="AO32" s="494"/>
      <c r="AP32" s="494"/>
      <c r="AQ32" s="494"/>
      <c r="AR32" s="503" t="s">
        <v>103</v>
      </c>
      <c r="AS32" s="503"/>
      <c r="AT32" s="503"/>
      <c r="AU32" s="503"/>
      <c r="AV32" s="503"/>
      <c r="AW32" s="519"/>
      <c r="AX32" s="519"/>
      <c r="AY32" s="519"/>
      <c r="AZ32" s="519"/>
      <c r="BA32" s="519"/>
      <c r="BB32" s="519"/>
      <c r="BC32" s="519"/>
      <c r="BD32" s="519"/>
      <c r="BE32" s="519"/>
      <c r="BF32" s="519"/>
      <c r="BG32" s="519"/>
      <c r="BH32" s="60"/>
    </row>
    <row r="33" spans="3:60" ht="13.2">
      <c r="C33" s="61"/>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6"/>
      <c r="AG33" s="476"/>
      <c r="AH33" s="476"/>
      <c r="AI33" s="476"/>
      <c r="AJ33" s="476"/>
      <c r="AK33" s="476"/>
      <c r="AL33" s="476"/>
      <c r="AM33" s="476"/>
      <c r="AN33" s="476"/>
      <c r="AO33" s="476"/>
      <c r="AP33" s="476"/>
      <c r="AQ33" s="476"/>
      <c r="AR33" s="476"/>
      <c r="AS33" s="476"/>
      <c r="AT33" s="476"/>
      <c r="AU33" s="476"/>
      <c r="AV33" s="476"/>
      <c r="AW33" s="476"/>
      <c r="AX33" s="476"/>
      <c r="AY33" s="476"/>
      <c r="AZ33" s="476"/>
      <c r="BA33" s="476"/>
      <c r="BB33" s="476"/>
      <c r="BC33" s="476"/>
      <c r="BD33" s="476"/>
      <c r="BE33" s="476"/>
      <c r="BF33" s="476"/>
      <c r="BG33" s="476"/>
      <c r="BH33" s="62"/>
    </row>
    <row r="34" spans="3:60" ht="13.2">
      <c r="C34" s="59"/>
      <c r="D34" s="478" t="s">
        <v>141</v>
      </c>
      <c r="E34" s="479"/>
      <c r="F34" s="503" t="s">
        <v>142</v>
      </c>
      <c r="G34" s="503"/>
      <c r="H34" s="503"/>
      <c r="I34" s="503"/>
      <c r="J34" s="503"/>
      <c r="K34" s="503"/>
      <c r="L34" s="503"/>
      <c r="M34" s="503"/>
      <c r="N34" s="503"/>
      <c r="O34" s="503"/>
      <c r="P34" s="503"/>
      <c r="Q34" s="503"/>
      <c r="R34" s="503"/>
      <c r="S34" s="503"/>
      <c r="T34" s="503"/>
      <c r="U34" s="503"/>
      <c r="V34" s="503"/>
      <c r="W34" s="503"/>
      <c r="X34" s="503"/>
      <c r="Y34" s="503"/>
      <c r="Z34" s="503"/>
      <c r="AA34" s="503"/>
      <c r="AB34" s="503" t="s">
        <v>143</v>
      </c>
      <c r="AC34" s="503"/>
      <c r="AD34" s="503"/>
      <c r="AE34" s="503"/>
      <c r="AF34" s="503"/>
      <c r="AG34" s="503"/>
      <c r="AH34" s="503"/>
      <c r="AI34" s="503"/>
      <c r="AJ34" s="503"/>
      <c r="AK34" s="503"/>
      <c r="AL34" s="503"/>
      <c r="AM34" s="503"/>
      <c r="AN34" s="503"/>
      <c r="AO34" s="503"/>
      <c r="AP34" s="503"/>
      <c r="AQ34" s="503"/>
      <c r="AR34" s="503" t="s">
        <v>144</v>
      </c>
      <c r="AS34" s="503"/>
      <c r="AT34" s="503"/>
      <c r="AU34" s="503"/>
      <c r="AV34" s="503"/>
      <c r="AW34" s="503"/>
      <c r="AX34" s="503" t="s">
        <v>145</v>
      </c>
      <c r="AY34" s="503"/>
      <c r="AZ34" s="503"/>
      <c r="BA34" s="503"/>
      <c r="BB34" s="503"/>
      <c r="BC34" s="503"/>
      <c r="BD34" s="503"/>
      <c r="BE34" s="503"/>
      <c r="BF34" s="503"/>
      <c r="BG34" s="503"/>
      <c r="BH34" s="60"/>
    </row>
    <row r="35" spans="3:60" ht="13.2">
      <c r="C35" s="59"/>
      <c r="D35" s="480"/>
      <c r="E35" s="481"/>
      <c r="F35" s="494"/>
      <c r="G35" s="494"/>
      <c r="H35" s="494"/>
      <c r="I35" s="494"/>
      <c r="J35" s="494"/>
      <c r="K35" s="494"/>
      <c r="L35" s="494"/>
      <c r="M35" s="494"/>
      <c r="N35" s="494"/>
      <c r="O35" s="494"/>
      <c r="P35" s="494"/>
      <c r="Q35" s="494"/>
      <c r="R35" s="494"/>
      <c r="S35" s="494"/>
      <c r="T35" s="494"/>
      <c r="U35" s="494"/>
      <c r="V35" s="494"/>
      <c r="W35" s="494"/>
      <c r="X35" s="494"/>
      <c r="Y35" s="494"/>
      <c r="Z35" s="494"/>
      <c r="AA35" s="494"/>
      <c r="AB35" s="494"/>
      <c r="AC35" s="494"/>
      <c r="AD35" s="494"/>
      <c r="AE35" s="494"/>
      <c r="AF35" s="494"/>
      <c r="AG35" s="494"/>
      <c r="AH35" s="494"/>
      <c r="AI35" s="494"/>
      <c r="AJ35" s="494"/>
      <c r="AK35" s="494"/>
      <c r="AL35" s="494"/>
      <c r="AM35" s="494"/>
      <c r="AN35" s="494"/>
      <c r="AO35" s="494"/>
      <c r="AP35" s="494"/>
      <c r="AQ35" s="494"/>
      <c r="AR35" s="494"/>
      <c r="AS35" s="494"/>
      <c r="AT35" s="494"/>
      <c r="AU35" s="494"/>
      <c r="AV35" s="494"/>
      <c r="AW35" s="494"/>
      <c r="AX35" s="533"/>
      <c r="AY35" s="533"/>
      <c r="AZ35" s="533"/>
      <c r="BA35" s="533"/>
      <c r="BB35" s="533"/>
      <c r="BC35" s="533"/>
      <c r="BD35" s="533"/>
      <c r="BE35" s="533"/>
      <c r="BF35" s="533"/>
      <c r="BG35" s="533"/>
      <c r="BH35" s="60"/>
    </row>
    <row r="36" spans="3:60" ht="13.2">
      <c r="C36" s="59"/>
      <c r="D36" s="480"/>
      <c r="E36" s="481"/>
      <c r="F36" s="494"/>
      <c r="G36" s="494"/>
      <c r="H36" s="494"/>
      <c r="I36" s="494"/>
      <c r="J36" s="494"/>
      <c r="K36" s="494"/>
      <c r="L36" s="494"/>
      <c r="M36" s="494"/>
      <c r="N36" s="494"/>
      <c r="O36" s="494"/>
      <c r="P36" s="494"/>
      <c r="Q36" s="494"/>
      <c r="R36" s="494"/>
      <c r="S36" s="494"/>
      <c r="T36" s="494"/>
      <c r="U36" s="494"/>
      <c r="V36" s="494"/>
      <c r="W36" s="494"/>
      <c r="X36" s="494"/>
      <c r="Y36" s="494"/>
      <c r="Z36" s="494"/>
      <c r="AA36" s="494"/>
      <c r="AB36" s="494"/>
      <c r="AC36" s="494"/>
      <c r="AD36" s="494"/>
      <c r="AE36" s="494"/>
      <c r="AF36" s="494"/>
      <c r="AG36" s="494"/>
      <c r="AH36" s="494"/>
      <c r="AI36" s="494"/>
      <c r="AJ36" s="494"/>
      <c r="AK36" s="494"/>
      <c r="AL36" s="494"/>
      <c r="AM36" s="494"/>
      <c r="AN36" s="494"/>
      <c r="AO36" s="494"/>
      <c r="AP36" s="494"/>
      <c r="AQ36" s="494"/>
      <c r="AR36" s="494"/>
      <c r="AS36" s="494"/>
      <c r="AT36" s="494"/>
      <c r="AU36" s="494"/>
      <c r="AV36" s="494"/>
      <c r="AW36" s="494"/>
      <c r="AX36" s="533"/>
      <c r="AY36" s="533"/>
      <c r="AZ36" s="533"/>
      <c r="BA36" s="533"/>
      <c r="BB36" s="533"/>
      <c r="BC36" s="533"/>
      <c r="BD36" s="533"/>
      <c r="BE36" s="533"/>
      <c r="BF36" s="533"/>
      <c r="BG36" s="533"/>
      <c r="BH36" s="60"/>
    </row>
    <row r="37" spans="3:60" ht="13.2">
      <c r="C37" s="59"/>
      <c r="D37" s="480"/>
      <c r="E37" s="481"/>
      <c r="F37" s="494"/>
      <c r="G37" s="494"/>
      <c r="H37" s="494"/>
      <c r="I37" s="494"/>
      <c r="J37" s="494"/>
      <c r="K37" s="494"/>
      <c r="L37" s="494"/>
      <c r="M37" s="494"/>
      <c r="N37" s="494"/>
      <c r="O37" s="494"/>
      <c r="P37" s="494"/>
      <c r="Q37" s="494"/>
      <c r="R37" s="494"/>
      <c r="S37" s="494"/>
      <c r="T37" s="494"/>
      <c r="U37" s="494"/>
      <c r="V37" s="494"/>
      <c r="W37" s="494"/>
      <c r="X37" s="494"/>
      <c r="Y37" s="494"/>
      <c r="Z37" s="494"/>
      <c r="AA37" s="494"/>
      <c r="AB37" s="494"/>
      <c r="AC37" s="494"/>
      <c r="AD37" s="494"/>
      <c r="AE37" s="494"/>
      <c r="AF37" s="494"/>
      <c r="AG37" s="494"/>
      <c r="AH37" s="494"/>
      <c r="AI37" s="494"/>
      <c r="AJ37" s="494"/>
      <c r="AK37" s="494"/>
      <c r="AL37" s="494"/>
      <c r="AM37" s="494"/>
      <c r="AN37" s="494"/>
      <c r="AO37" s="494"/>
      <c r="AP37" s="494"/>
      <c r="AQ37" s="494"/>
      <c r="AR37" s="494"/>
      <c r="AS37" s="494"/>
      <c r="AT37" s="494"/>
      <c r="AU37" s="494"/>
      <c r="AV37" s="494"/>
      <c r="AW37" s="494"/>
      <c r="AX37" s="533"/>
      <c r="AY37" s="533"/>
      <c r="AZ37" s="533"/>
      <c r="BA37" s="533"/>
      <c r="BB37" s="533"/>
      <c r="BC37" s="533"/>
      <c r="BD37" s="533"/>
      <c r="BE37" s="533"/>
      <c r="BF37" s="533"/>
      <c r="BG37" s="533"/>
      <c r="BH37" s="60"/>
    </row>
    <row r="38" spans="3:60" ht="13.2">
      <c r="C38" s="59"/>
      <c r="D38" s="480"/>
      <c r="E38" s="481"/>
      <c r="F38" s="494"/>
      <c r="G38" s="494"/>
      <c r="H38" s="494"/>
      <c r="I38" s="494"/>
      <c r="J38" s="494"/>
      <c r="K38" s="494"/>
      <c r="L38" s="494"/>
      <c r="M38" s="494"/>
      <c r="N38" s="494"/>
      <c r="O38" s="494"/>
      <c r="P38" s="494"/>
      <c r="Q38" s="494"/>
      <c r="R38" s="494"/>
      <c r="S38" s="494"/>
      <c r="T38" s="494"/>
      <c r="U38" s="494"/>
      <c r="V38" s="494"/>
      <c r="W38" s="494"/>
      <c r="X38" s="494"/>
      <c r="Y38" s="494"/>
      <c r="Z38" s="494"/>
      <c r="AA38" s="494"/>
      <c r="AB38" s="494"/>
      <c r="AC38" s="494"/>
      <c r="AD38" s="494"/>
      <c r="AE38" s="494"/>
      <c r="AF38" s="494"/>
      <c r="AG38" s="494"/>
      <c r="AH38" s="494"/>
      <c r="AI38" s="494"/>
      <c r="AJ38" s="494"/>
      <c r="AK38" s="494"/>
      <c r="AL38" s="494"/>
      <c r="AM38" s="494"/>
      <c r="AN38" s="494"/>
      <c r="AO38" s="494"/>
      <c r="AP38" s="494"/>
      <c r="AQ38" s="494"/>
      <c r="AR38" s="494"/>
      <c r="AS38" s="494"/>
      <c r="AT38" s="494"/>
      <c r="AU38" s="494"/>
      <c r="AV38" s="494"/>
      <c r="AW38" s="494"/>
      <c r="AX38" s="533"/>
      <c r="AY38" s="533"/>
      <c r="AZ38" s="533"/>
      <c r="BA38" s="533"/>
      <c r="BB38" s="533"/>
      <c r="BC38" s="533"/>
      <c r="BD38" s="533"/>
      <c r="BE38" s="533"/>
      <c r="BF38" s="533"/>
      <c r="BG38" s="533"/>
      <c r="BH38" s="60"/>
    </row>
    <row r="39" spans="3:60" ht="13.2">
      <c r="C39" s="59"/>
      <c r="D39" s="480"/>
      <c r="E39" s="481"/>
      <c r="F39" s="494"/>
      <c r="G39" s="494"/>
      <c r="H39" s="494"/>
      <c r="I39" s="494"/>
      <c r="J39" s="494"/>
      <c r="K39" s="494"/>
      <c r="L39" s="494"/>
      <c r="M39" s="494"/>
      <c r="N39" s="494"/>
      <c r="O39" s="494"/>
      <c r="P39" s="494"/>
      <c r="Q39" s="494"/>
      <c r="R39" s="494"/>
      <c r="S39" s="494"/>
      <c r="T39" s="494"/>
      <c r="U39" s="494"/>
      <c r="V39" s="494"/>
      <c r="W39" s="494"/>
      <c r="X39" s="494"/>
      <c r="Y39" s="494"/>
      <c r="Z39" s="494"/>
      <c r="AA39" s="494"/>
      <c r="AB39" s="494"/>
      <c r="AC39" s="494"/>
      <c r="AD39" s="494"/>
      <c r="AE39" s="494"/>
      <c r="AF39" s="494"/>
      <c r="AG39" s="494"/>
      <c r="AH39" s="494"/>
      <c r="AI39" s="494"/>
      <c r="AJ39" s="494"/>
      <c r="AK39" s="494"/>
      <c r="AL39" s="494"/>
      <c r="AM39" s="494"/>
      <c r="AN39" s="494"/>
      <c r="AO39" s="494"/>
      <c r="AP39" s="494"/>
      <c r="AQ39" s="494"/>
      <c r="AR39" s="494"/>
      <c r="AS39" s="494"/>
      <c r="AT39" s="494"/>
      <c r="AU39" s="494"/>
      <c r="AV39" s="494"/>
      <c r="AW39" s="494"/>
      <c r="AX39" s="533"/>
      <c r="AY39" s="533"/>
      <c r="AZ39" s="533"/>
      <c r="BA39" s="533"/>
      <c r="BB39" s="533"/>
      <c r="BC39" s="533"/>
      <c r="BD39" s="533"/>
      <c r="BE39" s="533"/>
      <c r="BF39" s="533"/>
      <c r="BG39" s="533"/>
      <c r="BH39" s="60"/>
    </row>
    <row r="40" spans="3:60" ht="13.2">
      <c r="C40" s="59"/>
      <c r="D40" s="480"/>
      <c r="E40" s="481"/>
      <c r="F40" s="485" t="s">
        <v>146</v>
      </c>
      <c r="G40" s="486"/>
      <c r="H40" s="486"/>
      <c r="I40" s="487"/>
      <c r="J40" s="534" t="s">
        <v>147</v>
      </c>
      <c r="K40" s="486"/>
      <c r="L40" s="486"/>
      <c r="M40" s="486"/>
      <c r="N40" s="486"/>
      <c r="O40" s="486"/>
      <c r="P40" s="486"/>
      <c r="Q40" s="486"/>
      <c r="R40" s="486"/>
      <c r="S40" s="486"/>
      <c r="T40" s="486"/>
      <c r="U40" s="486"/>
      <c r="V40" s="486"/>
      <c r="W40" s="486"/>
      <c r="X40" s="486"/>
      <c r="Y40" s="486"/>
      <c r="Z40" s="486"/>
      <c r="AA40" s="486"/>
      <c r="AB40" s="486"/>
      <c r="AC40" s="486"/>
      <c r="AD40" s="486"/>
      <c r="AE40" s="486"/>
      <c r="AF40" s="486"/>
      <c r="AG40" s="486"/>
      <c r="AH40" s="486"/>
      <c r="AI40" s="486"/>
      <c r="AJ40" s="486"/>
      <c r="AK40" s="486"/>
      <c r="AL40" s="486"/>
      <c r="AM40" s="486"/>
      <c r="AN40" s="486"/>
      <c r="AO40" s="486"/>
      <c r="AP40" s="486"/>
      <c r="AQ40" s="486"/>
      <c r="AR40" s="486"/>
      <c r="AS40" s="486"/>
      <c r="AT40" s="486"/>
      <c r="AU40" s="486"/>
      <c r="AV40" s="486"/>
      <c r="AW40" s="486"/>
      <c r="AX40" s="486"/>
      <c r="AY40" s="486"/>
      <c r="AZ40" s="486"/>
      <c r="BA40" s="486"/>
      <c r="BB40" s="486"/>
      <c r="BC40" s="486"/>
      <c r="BD40" s="486"/>
      <c r="BE40" s="486"/>
      <c r="BF40" s="486"/>
      <c r="BG40" s="487"/>
      <c r="BH40" s="60"/>
    </row>
    <row r="41" spans="3:60" ht="15" customHeight="1">
      <c r="C41" s="59"/>
      <c r="D41" s="480"/>
      <c r="E41" s="481"/>
      <c r="F41" s="530" t="s">
        <v>145</v>
      </c>
      <c r="G41" s="530"/>
      <c r="H41" s="530"/>
      <c r="I41" s="530"/>
      <c r="J41" s="535"/>
      <c r="K41" s="535"/>
      <c r="L41" s="535"/>
      <c r="M41" s="535"/>
      <c r="N41" s="535"/>
      <c r="O41" s="535"/>
      <c r="P41" s="535"/>
      <c r="Q41" s="535"/>
      <c r="R41" s="535"/>
      <c r="S41" s="535"/>
      <c r="T41" s="535"/>
      <c r="U41" s="535"/>
      <c r="V41" s="492" t="s">
        <v>148</v>
      </c>
      <c r="W41" s="492"/>
      <c r="X41" s="492"/>
      <c r="Y41" s="493"/>
      <c r="Z41" s="503" t="s">
        <v>149</v>
      </c>
      <c r="AA41" s="503"/>
      <c r="AB41" s="503"/>
      <c r="AC41" s="503"/>
      <c r="AD41" s="503"/>
      <c r="AE41" s="535"/>
      <c r="AF41" s="535"/>
      <c r="AG41" s="535"/>
      <c r="AH41" s="535"/>
      <c r="AI41" s="535"/>
      <c r="AJ41" s="535"/>
      <c r="AK41" s="535"/>
      <c r="AL41" s="535"/>
      <c r="AM41" s="535"/>
      <c r="AN41" s="535"/>
      <c r="AO41" s="492" t="s">
        <v>150</v>
      </c>
      <c r="AP41" s="492"/>
      <c r="AQ41" s="492"/>
      <c r="AR41" s="492"/>
      <c r="AS41" s="493"/>
      <c r="AT41" s="491" t="s">
        <v>151</v>
      </c>
      <c r="AU41" s="492"/>
      <c r="AV41" s="492"/>
      <c r="AW41" s="492"/>
      <c r="AX41" s="492"/>
      <c r="AY41" s="501"/>
      <c r="AZ41" s="501"/>
      <c r="BA41" s="492"/>
      <c r="BB41" s="492"/>
      <c r="BC41" s="492"/>
      <c r="BD41" s="492"/>
      <c r="BE41" s="492"/>
      <c r="BF41" s="501"/>
      <c r="BG41" s="502"/>
      <c r="BH41" s="60"/>
    </row>
    <row r="42" spans="3:60" ht="15.75" customHeight="1">
      <c r="C42" s="59"/>
      <c r="D42" s="480"/>
      <c r="E42" s="481"/>
      <c r="F42" s="530" t="s">
        <v>67</v>
      </c>
      <c r="G42" s="530"/>
      <c r="H42" s="530"/>
      <c r="I42" s="530"/>
      <c r="J42" s="494"/>
      <c r="K42" s="494"/>
      <c r="L42" s="494"/>
      <c r="M42" s="494"/>
      <c r="N42" s="494"/>
      <c r="O42" s="494"/>
      <c r="P42" s="494"/>
      <c r="Q42" s="494"/>
      <c r="R42" s="494"/>
      <c r="S42" s="494"/>
      <c r="T42" s="494"/>
      <c r="U42" s="491" t="s">
        <v>152</v>
      </c>
      <c r="V42" s="492"/>
      <c r="W42" s="492"/>
      <c r="X42" s="492"/>
      <c r="Y42" s="501"/>
      <c r="Z42" s="501"/>
      <c r="AA42" s="491" t="s">
        <v>153</v>
      </c>
      <c r="AB42" s="492"/>
      <c r="AC42" s="492"/>
      <c r="AD42" s="492"/>
      <c r="AE42" s="492"/>
      <c r="AF42" s="492"/>
      <c r="AG42" s="501"/>
      <c r="AH42" s="501"/>
      <c r="AI42" s="491" t="s">
        <v>154</v>
      </c>
      <c r="AJ42" s="492"/>
      <c r="AK42" s="492"/>
      <c r="AL42" s="492"/>
      <c r="AM42" s="501"/>
      <c r="AN42" s="501"/>
      <c r="AO42" s="536" t="s">
        <v>155</v>
      </c>
      <c r="AP42" s="537"/>
      <c r="AQ42" s="537"/>
      <c r="AR42" s="537"/>
      <c r="AS42" s="537"/>
      <c r="AT42" s="537"/>
      <c r="AU42" s="537"/>
      <c r="AV42" s="537"/>
      <c r="AW42" s="537"/>
      <c r="AX42" s="537"/>
      <c r="AY42" s="537"/>
      <c r="AZ42" s="538">
        <v>0</v>
      </c>
      <c r="BA42" s="538"/>
      <c r="BB42" s="538"/>
      <c r="BC42" s="538"/>
      <c r="BD42" s="538"/>
      <c r="BE42" s="538"/>
      <c r="BF42" s="501" t="s">
        <v>156</v>
      </c>
      <c r="BG42" s="502"/>
      <c r="BH42" s="60"/>
    </row>
    <row r="43" spans="3:60" ht="13.2">
      <c r="C43" s="61"/>
      <c r="D43" s="539"/>
      <c r="E43" s="539"/>
      <c r="F43" s="539"/>
      <c r="G43" s="539"/>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62"/>
    </row>
    <row r="44" spans="3:60" ht="13.2">
      <c r="C44" s="59"/>
      <c r="D44" s="434"/>
      <c r="E44" s="540" t="s">
        <v>157</v>
      </c>
      <c r="F44" s="540"/>
      <c r="G44" s="540"/>
      <c r="H44" s="540"/>
      <c r="I44" s="540"/>
      <c r="J44" s="540"/>
      <c r="K44" s="540"/>
      <c r="L44" s="540"/>
      <c r="M44" s="540"/>
      <c r="N44" s="540"/>
      <c r="O44" s="540"/>
      <c r="P44" s="540"/>
      <c r="Q44" s="540"/>
      <c r="R44" s="540"/>
      <c r="S44" s="540"/>
      <c r="T44" s="540"/>
      <c r="U44" s="540"/>
      <c r="V44" s="540"/>
      <c r="W44" s="540"/>
      <c r="X44" s="540"/>
      <c r="Y44" s="540"/>
      <c r="Z44" s="540"/>
      <c r="AA44" s="540"/>
      <c r="AB44" s="540"/>
      <c r="AC44" s="540"/>
      <c r="AD44" s="540"/>
      <c r="AE44" s="540"/>
      <c r="AF44" s="540"/>
      <c r="AG44" s="540"/>
      <c r="AH44" s="540"/>
      <c r="AI44" s="540"/>
      <c r="AJ44" s="540"/>
      <c r="AK44" s="540"/>
      <c r="AL44" s="540"/>
      <c r="AM44" s="540"/>
      <c r="AN44" s="540"/>
      <c r="AO44" s="540"/>
      <c r="AP44" s="540"/>
      <c r="AQ44" s="540"/>
      <c r="AR44" s="540"/>
      <c r="AS44" s="540"/>
      <c r="AT44" s="540"/>
      <c r="AU44" s="540"/>
      <c r="AV44" s="540"/>
      <c r="AW44" s="540"/>
      <c r="AX44" s="540"/>
      <c r="AY44" s="540"/>
      <c r="AZ44" s="540"/>
      <c r="BA44" s="540"/>
      <c r="BB44" s="540"/>
      <c r="BC44" s="540"/>
      <c r="BD44" s="540"/>
      <c r="BE44" s="540"/>
      <c r="BF44" s="540"/>
      <c r="BG44" s="434"/>
      <c r="BH44" s="60"/>
    </row>
    <row r="45" spans="3:60" ht="13.2">
      <c r="C45" s="59"/>
      <c r="D45" s="434"/>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40"/>
      <c r="AO45" s="540"/>
      <c r="AP45" s="540"/>
      <c r="AQ45" s="540"/>
      <c r="AR45" s="540"/>
      <c r="AS45" s="540"/>
      <c r="AT45" s="540"/>
      <c r="AU45" s="540"/>
      <c r="AV45" s="540"/>
      <c r="AW45" s="540"/>
      <c r="AX45" s="540"/>
      <c r="AY45" s="540"/>
      <c r="AZ45" s="540"/>
      <c r="BA45" s="540"/>
      <c r="BB45" s="540"/>
      <c r="BC45" s="540"/>
      <c r="BD45" s="540"/>
      <c r="BE45" s="540"/>
      <c r="BF45" s="540"/>
      <c r="BG45" s="434"/>
      <c r="BH45" s="60"/>
    </row>
    <row r="46" spans="3:60" ht="13.2">
      <c r="C46" s="59"/>
      <c r="D46" s="434"/>
      <c r="E46" s="540"/>
      <c r="F46" s="540"/>
      <c r="G46" s="540"/>
      <c r="H46" s="540"/>
      <c r="I46" s="540"/>
      <c r="J46" s="540"/>
      <c r="K46" s="540"/>
      <c r="L46" s="540"/>
      <c r="M46" s="540"/>
      <c r="N46" s="540"/>
      <c r="O46" s="540"/>
      <c r="P46" s="540"/>
      <c r="Q46" s="540"/>
      <c r="R46" s="540"/>
      <c r="S46" s="540"/>
      <c r="T46" s="540"/>
      <c r="U46" s="540"/>
      <c r="V46" s="540"/>
      <c r="W46" s="540"/>
      <c r="X46" s="540"/>
      <c r="Y46" s="540"/>
      <c r="Z46" s="540"/>
      <c r="AA46" s="540"/>
      <c r="AB46" s="540"/>
      <c r="AC46" s="540"/>
      <c r="AD46" s="540"/>
      <c r="AE46" s="540"/>
      <c r="AF46" s="540"/>
      <c r="AG46" s="540"/>
      <c r="AH46" s="540"/>
      <c r="AI46" s="540"/>
      <c r="AJ46" s="540"/>
      <c r="AK46" s="540"/>
      <c r="AL46" s="540"/>
      <c r="AM46" s="540"/>
      <c r="AN46" s="540"/>
      <c r="AO46" s="540"/>
      <c r="AP46" s="540"/>
      <c r="AQ46" s="540"/>
      <c r="AR46" s="540"/>
      <c r="AS46" s="540"/>
      <c r="AT46" s="540"/>
      <c r="AU46" s="540"/>
      <c r="AV46" s="540"/>
      <c r="AW46" s="540"/>
      <c r="AX46" s="540"/>
      <c r="AY46" s="540"/>
      <c r="AZ46" s="540"/>
      <c r="BA46" s="540"/>
      <c r="BB46" s="540"/>
      <c r="BC46" s="540"/>
      <c r="BD46" s="540"/>
      <c r="BE46" s="540"/>
      <c r="BF46" s="540"/>
      <c r="BG46" s="434"/>
      <c r="BH46" s="60"/>
    </row>
    <row r="47" spans="3:60" ht="13.2">
      <c r="C47" s="59"/>
      <c r="D47" s="434"/>
      <c r="E47" s="540"/>
      <c r="F47" s="540"/>
      <c r="G47" s="540"/>
      <c r="H47" s="540"/>
      <c r="I47" s="540"/>
      <c r="J47" s="540"/>
      <c r="K47" s="540"/>
      <c r="L47" s="540"/>
      <c r="M47" s="540"/>
      <c r="N47" s="540"/>
      <c r="O47" s="540"/>
      <c r="P47" s="540"/>
      <c r="Q47" s="540"/>
      <c r="R47" s="540"/>
      <c r="S47" s="540"/>
      <c r="T47" s="540"/>
      <c r="U47" s="540"/>
      <c r="V47" s="540"/>
      <c r="W47" s="540"/>
      <c r="X47" s="540"/>
      <c r="Y47" s="540"/>
      <c r="Z47" s="540"/>
      <c r="AA47" s="540"/>
      <c r="AB47" s="540"/>
      <c r="AC47" s="540"/>
      <c r="AD47" s="540"/>
      <c r="AE47" s="540"/>
      <c r="AF47" s="540"/>
      <c r="AG47" s="540"/>
      <c r="AH47" s="540"/>
      <c r="AI47" s="540"/>
      <c r="AJ47" s="540"/>
      <c r="AK47" s="540"/>
      <c r="AL47" s="540"/>
      <c r="AM47" s="540"/>
      <c r="AN47" s="540"/>
      <c r="AO47" s="540"/>
      <c r="AP47" s="540"/>
      <c r="AQ47" s="540"/>
      <c r="AR47" s="540"/>
      <c r="AS47" s="540"/>
      <c r="AT47" s="540"/>
      <c r="AU47" s="540"/>
      <c r="AV47" s="540"/>
      <c r="AW47" s="540"/>
      <c r="AX47" s="540"/>
      <c r="AY47" s="540"/>
      <c r="AZ47" s="540"/>
      <c r="BA47" s="540"/>
      <c r="BB47" s="540"/>
      <c r="BC47" s="540"/>
      <c r="BD47" s="540"/>
      <c r="BE47" s="540"/>
      <c r="BF47" s="540"/>
      <c r="BG47" s="434"/>
      <c r="BH47" s="60"/>
    </row>
    <row r="48" spans="3:60" ht="13.2">
      <c r="C48" s="59"/>
      <c r="D48" s="434"/>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40"/>
      <c r="AO48" s="540"/>
      <c r="AP48" s="540"/>
      <c r="AQ48" s="540"/>
      <c r="AR48" s="540"/>
      <c r="AS48" s="540"/>
      <c r="AT48" s="540"/>
      <c r="AU48" s="540"/>
      <c r="AV48" s="540"/>
      <c r="AW48" s="540"/>
      <c r="AX48" s="540"/>
      <c r="AY48" s="540"/>
      <c r="AZ48" s="540"/>
      <c r="BA48" s="540"/>
      <c r="BB48" s="540"/>
      <c r="BC48" s="540"/>
      <c r="BD48" s="540"/>
      <c r="BE48" s="540"/>
      <c r="BF48" s="540"/>
      <c r="BG48" s="434"/>
      <c r="BH48" s="60"/>
    </row>
    <row r="49" spans="3:60" ht="13.2">
      <c r="C49" s="63"/>
      <c r="D49" s="434"/>
      <c r="E49" s="540"/>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40"/>
      <c r="AO49" s="540"/>
      <c r="AP49" s="540"/>
      <c r="AQ49" s="540"/>
      <c r="AR49" s="540"/>
      <c r="AS49" s="540"/>
      <c r="AT49" s="540"/>
      <c r="AU49" s="540"/>
      <c r="AV49" s="540"/>
      <c r="AW49" s="540"/>
      <c r="AX49" s="540"/>
      <c r="AY49" s="540"/>
      <c r="AZ49" s="540"/>
      <c r="BA49" s="540"/>
      <c r="BB49" s="540"/>
      <c r="BC49" s="540"/>
      <c r="BD49" s="540"/>
      <c r="BE49" s="540"/>
      <c r="BF49" s="540"/>
      <c r="BG49" s="434"/>
      <c r="BH49" s="60"/>
    </row>
    <row r="50" spans="3:60" ht="13.2">
      <c r="C50" s="63"/>
      <c r="D50" s="435" t="s">
        <v>158</v>
      </c>
      <c r="E50" s="435"/>
      <c r="F50" s="435"/>
      <c r="G50" s="435"/>
      <c r="H50" s="435"/>
      <c r="I50" s="435"/>
      <c r="J50" s="435"/>
      <c r="K50" s="435"/>
      <c r="L50" s="435"/>
      <c r="M50" s="435"/>
      <c r="N50" s="435"/>
      <c r="O50" s="435"/>
      <c r="P50" s="435"/>
      <c r="Q50" s="435"/>
      <c r="R50" s="435"/>
      <c r="S50" s="435"/>
      <c r="T50" s="435"/>
      <c r="U50" s="435"/>
      <c r="V50" s="435"/>
      <c r="W50" s="435"/>
      <c r="X50" s="435"/>
      <c r="Y50" s="435"/>
      <c r="Z50" s="435"/>
      <c r="AA50" s="435"/>
      <c r="AB50" s="435"/>
      <c r="AC50" s="435"/>
      <c r="AD50" s="435"/>
      <c r="AE50" s="435"/>
      <c r="AF50" s="435"/>
      <c r="AG50" s="435"/>
      <c r="AH50" s="435"/>
      <c r="AI50" s="435"/>
      <c r="AJ50" s="435"/>
      <c r="AK50" s="435"/>
      <c r="AL50" s="435"/>
      <c r="AM50" s="435"/>
      <c r="AN50" s="435"/>
      <c r="AO50" s="435"/>
      <c r="AP50" s="435"/>
      <c r="AQ50" s="435"/>
      <c r="AR50" s="435"/>
      <c r="AS50" s="435"/>
      <c r="AT50" s="435"/>
      <c r="AU50" s="435"/>
      <c r="AV50" s="435"/>
      <c r="AW50" s="435"/>
      <c r="AX50" s="435"/>
      <c r="AY50" s="435"/>
      <c r="AZ50" s="435"/>
      <c r="BA50" s="435"/>
      <c r="BB50" s="435"/>
      <c r="BC50" s="435"/>
      <c r="BD50" s="435"/>
      <c r="BE50" s="435"/>
      <c r="BF50" s="435"/>
      <c r="BG50" s="435"/>
      <c r="BH50" s="64"/>
    </row>
    <row r="51" spans="3:60" ht="13.2">
      <c r="C51" s="63"/>
      <c r="D51" s="435"/>
      <c r="E51" s="435"/>
      <c r="F51" s="435"/>
      <c r="G51" s="435"/>
      <c r="H51" s="435"/>
      <c r="I51" s="435"/>
      <c r="J51" s="435"/>
      <c r="K51" s="435"/>
      <c r="L51" s="435"/>
      <c r="M51" s="435"/>
      <c r="N51" s="435"/>
      <c r="O51" s="435"/>
      <c r="P51" s="435"/>
      <c r="Q51" s="435"/>
      <c r="R51" s="435"/>
      <c r="S51" s="435"/>
      <c r="T51" s="435"/>
      <c r="U51" s="435"/>
      <c r="V51" s="435"/>
      <c r="W51" s="435"/>
      <c r="X51" s="435"/>
      <c r="Y51" s="435"/>
      <c r="Z51" s="435"/>
      <c r="AA51" s="435"/>
      <c r="AB51" s="435"/>
      <c r="AC51" s="435"/>
      <c r="AD51" s="435"/>
      <c r="AE51" s="435"/>
      <c r="AF51" s="435"/>
      <c r="AG51" s="435"/>
      <c r="AH51" s="435"/>
      <c r="AI51" s="435"/>
      <c r="AJ51" s="435"/>
      <c r="AK51" s="435"/>
      <c r="AL51" s="435"/>
      <c r="AM51" s="435"/>
      <c r="AN51" s="435"/>
      <c r="AO51" s="435"/>
      <c r="AP51" s="435"/>
      <c r="AQ51" s="435"/>
      <c r="AR51" s="435"/>
      <c r="AS51" s="435"/>
      <c r="AT51" s="435"/>
      <c r="AU51" s="435"/>
      <c r="AV51" s="435"/>
      <c r="AW51" s="435"/>
      <c r="AX51" s="435"/>
      <c r="AY51" s="435"/>
      <c r="AZ51" s="435"/>
      <c r="BA51" s="435"/>
      <c r="BB51" s="435"/>
      <c r="BC51" s="435"/>
      <c r="BD51" s="435"/>
      <c r="BE51" s="435"/>
      <c r="BF51" s="435"/>
      <c r="BG51" s="435"/>
      <c r="BH51" s="64"/>
    </row>
    <row r="52" spans="3:60" ht="13.2">
      <c r="C52" s="65"/>
      <c r="D52" s="435" t="s">
        <v>159</v>
      </c>
      <c r="E52" s="435"/>
      <c r="F52" s="435"/>
      <c r="G52" s="435"/>
      <c r="H52" s="435"/>
      <c r="I52" s="435"/>
      <c r="J52" s="541"/>
      <c r="K52" s="541"/>
      <c r="L52" s="541"/>
      <c r="M52" s="541"/>
      <c r="N52" s="541"/>
      <c r="O52" s="541"/>
      <c r="P52" s="541"/>
      <c r="Q52" s="541"/>
      <c r="R52" s="541"/>
      <c r="S52" s="541"/>
      <c r="T52" s="435" t="s">
        <v>160</v>
      </c>
      <c r="U52" s="435"/>
      <c r="V52" s="435"/>
      <c r="W52" s="435"/>
      <c r="X52" s="435"/>
      <c r="Y52" s="435"/>
      <c r="Z52" s="541"/>
      <c r="AA52" s="541"/>
      <c r="AB52" s="541"/>
      <c r="AC52" s="541"/>
      <c r="AD52" s="541"/>
      <c r="AE52" s="541"/>
      <c r="AF52" s="541"/>
      <c r="AG52" s="541"/>
      <c r="AH52" s="541"/>
      <c r="AI52" s="541"/>
      <c r="AJ52" s="541"/>
      <c r="AK52" s="435" t="s">
        <v>161</v>
      </c>
      <c r="AL52" s="435"/>
      <c r="AM52" s="435"/>
      <c r="AN52" s="435"/>
      <c r="AO52" s="435"/>
      <c r="AP52" s="541"/>
      <c r="AQ52" s="541"/>
      <c r="AR52" s="541"/>
      <c r="AS52" s="541"/>
      <c r="AT52" s="541"/>
      <c r="AU52" s="541"/>
      <c r="AV52" s="541"/>
      <c r="AW52" s="541"/>
      <c r="AX52" s="541"/>
      <c r="AY52" s="435" t="s">
        <v>88</v>
      </c>
      <c r="AZ52" s="435"/>
      <c r="BA52" s="435"/>
      <c r="BB52" s="541"/>
      <c r="BC52" s="541"/>
      <c r="BD52" s="541"/>
      <c r="BE52" s="541"/>
      <c r="BF52" s="541"/>
      <c r="BG52" s="541"/>
      <c r="BH52" s="60"/>
    </row>
    <row r="53" spans="3:60" ht="13.8" thickBot="1">
      <c r="C53" s="66"/>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8"/>
    </row>
    <row r="54" spans="3:60" ht="13.2"/>
    <row r="55" spans="3:60" ht="13.2"/>
  </sheetData>
  <sheetProtection password="F2B0" sheet="1" objects="1" scenarios="1" selectLockedCells="1"/>
  <dataConsolidate link="1"/>
  <mergeCells count="205">
    <mergeCell ref="D50:BG50"/>
    <mergeCell ref="D51:BG51"/>
    <mergeCell ref="D52:I52"/>
    <mergeCell ref="J52:S52"/>
    <mergeCell ref="T52:Y52"/>
    <mergeCell ref="Z52:AJ52"/>
    <mergeCell ref="AK52:AO52"/>
    <mergeCell ref="AP52:AX52"/>
    <mergeCell ref="AY52:BA52"/>
    <mergeCell ref="BB52:BG52"/>
    <mergeCell ref="AO42:AY42"/>
    <mergeCell ref="AZ42:BE42"/>
    <mergeCell ref="BF42:BG42"/>
    <mergeCell ref="D43:BG43"/>
    <mergeCell ref="D44:D49"/>
    <mergeCell ref="E44:BF49"/>
    <mergeCell ref="BG44:BG49"/>
    <mergeCell ref="BA41:BE41"/>
    <mergeCell ref="BF41:BG41"/>
    <mergeCell ref="F42:I42"/>
    <mergeCell ref="J42:T42"/>
    <mergeCell ref="U42:X42"/>
    <mergeCell ref="Y42:Z42"/>
    <mergeCell ref="AA42:AF42"/>
    <mergeCell ref="AG42:AH42"/>
    <mergeCell ref="AI42:AL42"/>
    <mergeCell ref="AM42:AN42"/>
    <mergeCell ref="AR37:AW37"/>
    <mergeCell ref="AX37:BG37"/>
    <mergeCell ref="F40:I40"/>
    <mergeCell ref="J40:BG40"/>
    <mergeCell ref="F41:I41"/>
    <mergeCell ref="J41:U41"/>
    <mergeCell ref="V41:Y41"/>
    <mergeCell ref="Z41:AD41"/>
    <mergeCell ref="AE41:AN41"/>
    <mergeCell ref="AO41:AS41"/>
    <mergeCell ref="AT41:AX41"/>
    <mergeCell ref="AY41:AZ41"/>
    <mergeCell ref="D33:BG33"/>
    <mergeCell ref="D34:E42"/>
    <mergeCell ref="F34:AA34"/>
    <mergeCell ref="AB34:AQ34"/>
    <mergeCell ref="AR34:AW34"/>
    <mergeCell ref="AX34:BG34"/>
    <mergeCell ref="F35:AA35"/>
    <mergeCell ref="AB35:AQ35"/>
    <mergeCell ref="AR35:AW35"/>
    <mergeCell ref="AX35:BG35"/>
    <mergeCell ref="F38:AA38"/>
    <mergeCell ref="AB38:AQ38"/>
    <mergeCell ref="AR38:AW38"/>
    <mergeCell ref="AX38:BG38"/>
    <mergeCell ref="F39:AA39"/>
    <mergeCell ref="AB39:AQ39"/>
    <mergeCell ref="AR39:AW39"/>
    <mergeCell ref="AX39:BG39"/>
    <mergeCell ref="F36:AA36"/>
    <mergeCell ref="AB36:AQ36"/>
    <mergeCell ref="AR36:AW36"/>
    <mergeCell ref="AX36:BG36"/>
    <mergeCell ref="F37:AA37"/>
    <mergeCell ref="AB37:AQ37"/>
    <mergeCell ref="D29:BG29"/>
    <mergeCell ref="D30:E32"/>
    <mergeCell ref="F30:L30"/>
    <mergeCell ref="M30:AC30"/>
    <mergeCell ref="AD30:AH30"/>
    <mergeCell ref="AI30:AQ30"/>
    <mergeCell ref="AR30:AV30"/>
    <mergeCell ref="AW30:BG30"/>
    <mergeCell ref="F31:L31"/>
    <mergeCell ref="M31:AC31"/>
    <mergeCell ref="AD31:AH31"/>
    <mergeCell ref="AI31:AQ31"/>
    <mergeCell ref="AR31:AV31"/>
    <mergeCell ref="AW31:BG31"/>
    <mergeCell ref="F32:L32"/>
    <mergeCell ref="M32:AC32"/>
    <mergeCell ref="AD32:AH32"/>
    <mergeCell ref="AI32:AQ32"/>
    <mergeCell ref="AR32:AV32"/>
    <mergeCell ref="AW32:BG32"/>
    <mergeCell ref="F27:V27"/>
    <mergeCell ref="W27:Z27"/>
    <mergeCell ref="AA27:BG27"/>
    <mergeCell ref="F28:I28"/>
    <mergeCell ref="J28:V28"/>
    <mergeCell ref="W28:Z28"/>
    <mergeCell ref="AA28:AM28"/>
    <mergeCell ref="AN28:AQ28"/>
    <mergeCell ref="AR28:BG28"/>
    <mergeCell ref="F25:V25"/>
    <mergeCell ref="W25:Z25"/>
    <mergeCell ref="AA25:BG25"/>
    <mergeCell ref="F26:I26"/>
    <mergeCell ref="J26:V26"/>
    <mergeCell ref="W26:Z26"/>
    <mergeCell ref="AA26:AM26"/>
    <mergeCell ref="AN26:AQ26"/>
    <mergeCell ref="AR26:BG26"/>
    <mergeCell ref="AC23:AF23"/>
    <mergeCell ref="AG23:AU23"/>
    <mergeCell ref="AV23:AW23"/>
    <mergeCell ref="AX23:AY23"/>
    <mergeCell ref="AZ23:BA23"/>
    <mergeCell ref="BB23:BC23"/>
    <mergeCell ref="BD23:BG23"/>
    <mergeCell ref="F24:U24"/>
    <mergeCell ref="V24:AB24"/>
    <mergeCell ref="AC24:AF24"/>
    <mergeCell ref="AG24:AU24"/>
    <mergeCell ref="AV24:AW24"/>
    <mergeCell ref="AX24:AY24"/>
    <mergeCell ref="AZ24:BA24"/>
    <mergeCell ref="BB24:BC24"/>
    <mergeCell ref="BD24:BG24"/>
    <mergeCell ref="D19:BG19"/>
    <mergeCell ref="D20:E28"/>
    <mergeCell ref="F20:U21"/>
    <mergeCell ref="V20:AB21"/>
    <mergeCell ref="AC20:AF21"/>
    <mergeCell ref="AG20:AU21"/>
    <mergeCell ref="AV20:AY20"/>
    <mergeCell ref="AZ20:BG20"/>
    <mergeCell ref="AV21:AW21"/>
    <mergeCell ref="AX21:AY21"/>
    <mergeCell ref="AZ21:BA21"/>
    <mergeCell ref="BB21:BC21"/>
    <mergeCell ref="BD21:BG21"/>
    <mergeCell ref="F22:U22"/>
    <mergeCell ref="V22:AB22"/>
    <mergeCell ref="AC22:AF22"/>
    <mergeCell ref="AG22:AU22"/>
    <mergeCell ref="AV22:AW22"/>
    <mergeCell ref="AX22:AY22"/>
    <mergeCell ref="AZ22:BA22"/>
    <mergeCell ref="BB22:BC22"/>
    <mergeCell ref="BD22:BG22"/>
    <mergeCell ref="F23:U23"/>
    <mergeCell ref="V23:AB23"/>
    <mergeCell ref="F17:AF17"/>
    <mergeCell ref="AG17:BG17"/>
    <mergeCell ref="F18:W18"/>
    <mergeCell ref="X18:AB18"/>
    <mergeCell ref="AC18:AF18"/>
    <mergeCell ref="AG18:AX18"/>
    <mergeCell ref="AY18:BC18"/>
    <mergeCell ref="BD18:BG18"/>
    <mergeCell ref="F15:K15"/>
    <mergeCell ref="L15:AF15"/>
    <mergeCell ref="AG15:AL15"/>
    <mergeCell ref="AM15:BG15"/>
    <mergeCell ref="F16:AF16"/>
    <mergeCell ref="AG16:BG16"/>
    <mergeCell ref="F14:K14"/>
    <mergeCell ref="L14:U14"/>
    <mergeCell ref="V14:AD14"/>
    <mergeCell ref="AE14:AL14"/>
    <mergeCell ref="AM14:AX14"/>
    <mergeCell ref="AY14:BG14"/>
    <mergeCell ref="F13:I13"/>
    <mergeCell ref="J13:W13"/>
    <mergeCell ref="X13:AA13"/>
    <mergeCell ref="AB13:AL13"/>
    <mergeCell ref="AM13:AR13"/>
    <mergeCell ref="AS13:BG13"/>
    <mergeCell ref="F12:L12"/>
    <mergeCell ref="M12:AG12"/>
    <mergeCell ref="AH12:AK12"/>
    <mergeCell ref="AL12:BG12"/>
    <mergeCell ref="AB9:AC9"/>
    <mergeCell ref="AD9:AK9"/>
    <mergeCell ref="AL9:AM9"/>
    <mergeCell ref="AN9:BG9"/>
    <mergeCell ref="F10:H10"/>
    <mergeCell ref="I10:W10"/>
    <mergeCell ref="X10:AA10"/>
    <mergeCell ref="AB10:AO10"/>
    <mergeCell ref="AP10:AW10"/>
    <mergeCell ref="AX10:BG10"/>
    <mergeCell ref="D3:BG3"/>
    <mergeCell ref="D4:BG4"/>
    <mergeCell ref="D5:BG5"/>
    <mergeCell ref="D6:BG6"/>
    <mergeCell ref="D7:E18"/>
    <mergeCell ref="F7:J7"/>
    <mergeCell ref="K7:AQ7"/>
    <mergeCell ref="AR7:AU7"/>
    <mergeCell ref="AV7:BG7"/>
    <mergeCell ref="F8:J8"/>
    <mergeCell ref="K8:AQ8"/>
    <mergeCell ref="AR8:AU8"/>
    <mergeCell ref="AV8:BG8"/>
    <mergeCell ref="F9:J9"/>
    <mergeCell ref="K9:L9"/>
    <mergeCell ref="M9:O9"/>
    <mergeCell ref="P9:Q9"/>
    <mergeCell ref="R9:T9"/>
    <mergeCell ref="U9:V9"/>
    <mergeCell ref="W9:AA9"/>
    <mergeCell ref="F11:S11"/>
    <mergeCell ref="T11:AC11"/>
    <mergeCell ref="AD11:AH11"/>
    <mergeCell ref="AI11:BG11"/>
  </mergeCells>
  <printOptions horizontalCentered="1" verticalCentered="1"/>
  <pageMargins left="0.49212598425196852" right="0.49212598425196852" top="0.70866141732283472" bottom="0.59055118110236227" header="0.31496062992125984" footer="0.31496062992125984"/>
  <pageSetup paperSize="9" scale="91" orientation="portrait" r:id="rId1"/>
  <headerFooter alignWithMargins="0">
    <oddHeader>&amp;L&amp;G&amp;R&amp;G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121" r:id="rId5" name="Check Box 1">
              <controlPr locked="0" defaultSize="0" autoFill="0" autoLine="0" autoPict="0" altText="">
                <anchor moveWithCells="1">
                  <from>
                    <xdr:col>10</xdr:col>
                    <xdr:colOff>7620</xdr:colOff>
                    <xdr:row>7</xdr:row>
                    <xdr:rowOff>76200</xdr:rowOff>
                  </from>
                  <to>
                    <xdr:col>12</xdr:col>
                    <xdr:colOff>83820</xdr:colOff>
                    <xdr:row>9</xdr:row>
                    <xdr:rowOff>106680</xdr:rowOff>
                  </to>
                </anchor>
              </controlPr>
            </control>
          </mc:Choice>
        </mc:AlternateContent>
        <mc:AlternateContent xmlns:mc="http://schemas.openxmlformats.org/markup-compatibility/2006">
          <mc:Choice Requires="x14">
            <control shapeId="5122" r:id="rId6" name="Check Box 2">
              <controlPr locked="0" defaultSize="0" autoFill="0" autoLine="0" autoPict="0" altText="">
                <anchor moveWithCells="1">
                  <from>
                    <xdr:col>50</xdr:col>
                    <xdr:colOff>0</xdr:colOff>
                    <xdr:row>39</xdr:row>
                    <xdr:rowOff>68580</xdr:rowOff>
                  </from>
                  <to>
                    <xdr:col>52</xdr:col>
                    <xdr:colOff>76200</xdr:colOff>
                    <xdr:row>41</xdr:row>
                    <xdr:rowOff>99060</xdr:rowOff>
                  </to>
                </anchor>
              </controlPr>
            </control>
          </mc:Choice>
        </mc:AlternateContent>
        <mc:AlternateContent xmlns:mc="http://schemas.openxmlformats.org/markup-compatibility/2006">
          <mc:Choice Requires="x14">
            <control shapeId="5123" r:id="rId7" name="Check Box 3">
              <controlPr locked="0" defaultSize="0" autoFill="0" autoLine="0" autoPict="0" altText="">
                <anchor moveWithCells="1">
                  <from>
                    <xdr:col>38</xdr:col>
                    <xdr:colOff>0</xdr:colOff>
                    <xdr:row>40</xdr:row>
                    <xdr:rowOff>76200</xdr:rowOff>
                  </from>
                  <to>
                    <xdr:col>40</xdr:col>
                    <xdr:colOff>76200</xdr:colOff>
                    <xdr:row>42</xdr:row>
                    <xdr:rowOff>68580</xdr:rowOff>
                  </to>
                </anchor>
              </controlPr>
            </control>
          </mc:Choice>
        </mc:AlternateContent>
        <mc:AlternateContent xmlns:mc="http://schemas.openxmlformats.org/markup-compatibility/2006">
          <mc:Choice Requires="x14">
            <control shapeId="5124" r:id="rId8" name="Check Box 4">
              <controlPr locked="0" defaultSize="0" autoFill="0" autoLine="0" autoPict="0" altText="">
                <anchor moveWithCells="1">
                  <from>
                    <xdr:col>32</xdr:col>
                    <xdr:colOff>0</xdr:colOff>
                    <xdr:row>40</xdr:row>
                    <xdr:rowOff>76200</xdr:rowOff>
                  </from>
                  <to>
                    <xdr:col>34</xdr:col>
                    <xdr:colOff>76200</xdr:colOff>
                    <xdr:row>42</xdr:row>
                    <xdr:rowOff>68580</xdr:rowOff>
                  </to>
                </anchor>
              </controlPr>
            </control>
          </mc:Choice>
        </mc:AlternateContent>
        <mc:AlternateContent xmlns:mc="http://schemas.openxmlformats.org/markup-compatibility/2006">
          <mc:Choice Requires="x14">
            <control shapeId="5125" r:id="rId9" name="Check Box 5">
              <controlPr locked="0" defaultSize="0" autoFill="0" autoLine="0" autoPict="0" altText="">
                <anchor moveWithCells="1">
                  <from>
                    <xdr:col>24</xdr:col>
                    <xdr:colOff>0</xdr:colOff>
                    <xdr:row>40</xdr:row>
                    <xdr:rowOff>68580</xdr:rowOff>
                  </from>
                  <to>
                    <xdr:col>26</xdr:col>
                    <xdr:colOff>76200</xdr:colOff>
                    <xdr:row>42</xdr:row>
                    <xdr:rowOff>60960</xdr:rowOff>
                  </to>
                </anchor>
              </controlPr>
            </control>
          </mc:Choice>
        </mc:AlternateContent>
        <mc:AlternateContent xmlns:mc="http://schemas.openxmlformats.org/markup-compatibility/2006">
          <mc:Choice Requires="x14">
            <control shapeId="5126" r:id="rId10" name="Check Box 6">
              <controlPr locked="0" defaultSize="0" autoFill="0" autoLine="0" autoPict="0" altText="">
                <anchor moveWithCells="1">
                  <from>
                    <xdr:col>15</xdr:col>
                    <xdr:colOff>7620</xdr:colOff>
                    <xdr:row>7</xdr:row>
                    <xdr:rowOff>76200</xdr:rowOff>
                  </from>
                  <to>
                    <xdr:col>17</xdr:col>
                    <xdr:colOff>83820</xdr:colOff>
                    <xdr:row>9</xdr:row>
                    <xdr:rowOff>106680</xdr:rowOff>
                  </to>
                </anchor>
              </controlPr>
            </control>
          </mc:Choice>
        </mc:AlternateContent>
        <mc:AlternateContent xmlns:mc="http://schemas.openxmlformats.org/markup-compatibility/2006">
          <mc:Choice Requires="x14">
            <control shapeId="5127" r:id="rId11" name="Check Box 7">
              <controlPr locked="0" defaultSize="0" autoFill="0" autoLine="0" autoPict="0" altText="">
                <anchor moveWithCells="1">
                  <from>
                    <xdr:col>20</xdr:col>
                    <xdr:colOff>7620</xdr:colOff>
                    <xdr:row>7</xdr:row>
                    <xdr:rowOff>76200</xdr:rowOff>
                  </from>
                  <to>
                    <xdr:col>22</xdr:col>
                    <xdr:colOff>83820</xdr:colOff>
                    <xdr:row>9</xdr:row>
                    <xdr:rowOff>106680</xdr:rowOff>
                  </to>
                </anchor>
              </controlPr>
            </control>
          </mc:Choice>
        </mc:AlternateContent>
        <mc:AlternateContent xmlns:mc="http://schemas.openxmlformats.org/markup-compatibility/2006">
          <mc:Choice Requires="x14">
            <control shapeId="5128" r:id="rId12" name="Check Box 8">
              <controlPr locked="0" defaultSize="0" autoFill="0" autoLine="0" autoPict="0" altText="">
                <anchor moveWithCells="1">
                  <from>
                    <xdr:col>27</xdr:col>
                    <xdr:colOff>7620</xdr:colOff>
                    <xdr:row>7</xdr:row>
                    <xdr:rowOff>76200</xdr:rowOff>
                  </from>
                  <to>
                    <xdr:col>29</xdr:col>
                    <xdr:colOff>83820</xdr:colOff>
                    <xdr:row>9</xdr:row>
                    <xdr:rowOff>106680</xdr:rowOff>
                  </to>
                </anchor>
              </controlPr>
            </control>
          </mc:Choice>
        </mc:AlternateContent>
        <mc:AlternateContent xmlns:mc="http://schemas.openxmlformats.org/markup-compatibility/2006">
          <mc:Choice Requires="x14">
            <control shapeId="5129" r:id="rId13" name="Check Box 9">
              <controlPr locked="0" defaultSize="0" autoFill="0" autoLine="0" autoPict="0" altText="">
                <anchor moveWithCells="1">
                  <from>
                    <xdr:col>37</xdr:col>
                    <xdr:colOff>7620</xdr:colOff>
                    <xdr:row>7</xdr:row>
                    <xdr:rowOff>76200</xdr:rowOff>
                  </from>
                  <to>
                    <xdr:col>39</xdr:col>
                    <xdr:colOff>83820</xdr:colOff>
                    <xdr:row>9</xdr:row>
                    <xdr:rowOff>106680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1016F-32CA-49DF-9346-89F833F92E66}">
  <sheetPr>
    <pageSetUpPr fitToPage="1"/>
  </sheetPr>
  <dimension ref="A1:S171"/>
  <sheetViews>
    <sheetView topLeftCell="A163" zoomScale="70" zoomScaleNormal="70" zoomScaleSheetLayoutView="70" workbookViewId="0">
      <selection activeCell="E185" sqref="E185"/>
    </sheetView>
  </sheetViews>
  <sheetFormatPr defaultRowHeight="14.4"/>
  <cols>
    <col min="1" max="1" width="28.109375" bestFit="1" customWidth="1"/>
    <col min="2" max="2" width="16.44140625" bestFit="1" customWidth="1"/>
    <col min="3" max="3" width="10.6640625" hidden="1" customWidth="1"/>
    <col min="4" max="4" width="23.44140625" style="325" bestFit="1" customWidth="1"/>
    <col min="5" max="5" width="21" style="325" bestFit="1" customWidth="1"/>
    <col min="6" max="6" width="32.5546875" bestFit="1" customWidth="1"/>
    <col min="7" max="7" width="23.109375" style="329" bestFit="1" customWidth="1"/>
    <col min="8" max="8" width="20.6640625" bestFit="1" customWidth="1"/>
    <col min="9" max="10" width="20.88671875" style="130" customWidth="1"/>
    <col min="11" max="11" width="20.88671875" hidden="1" customWidth="1"/>
    <col min="12" max="13" width="20.88671875" style="130" customWidth="1"/>
    <col min="14" max="14" width="20.88671875" style="130" hidden="1" customWidth="1"/>
    <col min="15" max="15" width="20.88671875" style="130" customWidth="1"/>
    <col min="16" max="16" width="23.6640625" hidden="1" customWidth="1"/>
    <col min="17" max="18" width="23" hidden="1" customWidth="1"/>
    <col min="19" max="19" width="24.5546875" hidden="1" customWidth="1"/>
  </cols>
  <sheetData>
    <row r="1" spans="1:19" ht="75" customHeight="1">
      <c r="A1" s="542" t="s">
        <v>354</v>
      </c>
      <c r="B1" s="542"/>
      <c r="C1" s="542"/>
      <c r="D1" s="542"/>
      <c r="E1" s="542"/>
      <c r="F1" s="542"/>
      <c r="G1" s="542"/>
      <c r="H1" s="542"/>
      <c r="I1" s="542"/>
      <c r="J1" s="542"/>
      <c r="K1" s="542"/>
      <c r="L1" s="542"/>
      <c r="M1" s="542"/>
      <c r="N1" s="542"/>
      <c r="O1" s="542"/>
    </row>
    <row r="2" spans="1:19" ht="21" customHeight="1"/>
    <row r="3" spans="1:19" s="324" customFormat="1" ht="28.8">
      <c r="A3" s="322" t="s">
        <v>321</v>
      </c>
      <c r="B3" s="322" t="s">
        <v>322</v>
      </c>
      <c r="C3" s="322" t="s">
        <v>323</v>
      </c>
      <c r="D3" s="323" t="s">
        <v>324</v>
      </c>
      <c r="E3" s="323" t="s">
        <v>325</v>
      </c>
      <c r="F3" s="322" t="s">
        <v>326</v>
      </c>
      <c r="G3" s="327" t="s">
        <v>327</v>
      </c>
      <c r="H3" s="322" t="s">
        <v>328</v>
      </c>
      <c r="I3" s="322" t="s">
        <v>329</v>
      </c>
      <c r="J3" s="322" t="s">
        <v>330</v>
      </c>
      <c r="K3" s="322" t="s">
        <v>331</v>
      </c>
      <c r="L3" s="322" t="s">
        <v>332</v>
      </c>
      <c r="M3" s="322" t="s">
        <v>333</v>
      </c>
      <c r="N3" s="322" t="s">
        <v>334</v>
      </c>
      <c r="O3" s="322" t="s">
        <v>335</v>
      </c>
      <c r="P3" s="322" t="s">
        <v>336</v>
      </c>
      <c r="Q3" s="322" t="s">
        <v>337</v>
      </c>
      <c r="R3" s="322" t="s">
        <v>338</v>
      </c>
      <c r="S3" s="322" t="s">
        <v>339</v>
      </c>
    </row>
    <row r="4" spans="1:19">
      <c r="A4" s="4" t="s">
        <v>355</v>
      </c>
      <c r="B4" s="4" t="s">
        <v>356</v>
      </c>
      <c r="C4" s="4"/>
      <c r="D4" s="372" t="s">
        <v>357</v>
      </c>
      <c r="E4" s="372" t="s">
        <v>358</v>
      </c>
      <c r="F4" s="4" t="s">
        <v>340</v>
      </c>
      <c r="G4" s="328" t="s">
        <v>348</v>
      </c>
      <c r="H4" s="4" t="s">
        <v>341</v>
      </c>
      <c r="I4" s="333">
        <v>2</v>
      </c>
      <c r="J4" s="333">
        <v>1</v>
      </c>
      <c r="K4" s="4"/>
      <c r="L4" s="333">
        <v>80</v>
      </c>
      <c r="M4" s="333">
        <f>SUM(I4*L4)</f>
        <v>160</v>
      </c>
      <c r="N4" s="333"/>
      <c r="O4" s="333">
        <v>6</v>
      </c>
      <c r="P4" s="4"/>
      <c r="Q4" s="4"/>
      <c r="R4" s="4"/>
      <c r="S4" s="4"/>
    </row>
    <row r="5" spans="1:19">
      <c r="A5" s="4" t="s">
        <v>355</v>
      </c>
      <c r="B5" s="4" t="s">
        <v>356</v>
      </c>
      <c r="C5" s="4"/>
      <c r="D5" s="372" t="s">
        <v>357</v>
      </c>
      <c r="E5" s="372" t="s">
        <v>358</v>
      </c>
      <c r="F5" s="4" t="s">
        <v>340</v>
      </c>
      <c r="G5" s="328" t="s">
        <v>348</v>
      </c>
      <c r="H5" s="4" t="s">
        <v>344</v>
      </c>
      <c r="I5" s="333">
        <v>1</v>
      </c>
      <c r="J5" s="333">
        <v>2</v>
      </c>
      <c r="K5" s="4"/>
      <c r="L5" s="333">
        <v>80</v>
      </c>
      <c r="M5" s="333">
        <f t="shared" ref="M5:M14" si="0">SUM(I5*L5)</f>
        <v>80</v>
      </c>
      <c r="N5" s="333"/>
      <c r="O5" s="333">
        <v>6</v>
      </c>
      <c r="P5" s="4"/>
      <c r="Q5" s="4"/>
      <c r="R5" s="4"/>
      <c r="S5" s="4"/>
    </row>
    <row r="6" spans="1:19">
      <c r="A6" s="4" t="s">
        <v>355</v>
      </c>
      <c r="B6" s="4" t="s">
        <v>356</v>
      </c>
      <c r="C6" s="4"/>
      <c r="D6" s="372" t="s">
        <v>357</v>
      </c>
      <c r="E6" s="372" t="s">
        <v>360</v>
      </c>
      <c r="F6" s="4" t="s">
        <v>340</v>
      </c>
      <c r="G6" s="328" t="s">
        <v>348</v>
      </c>
      <c r="H6" s="4" t="s">
        <v>341</v>
      </c>
      <c r="I6" s="333">
        <v>2</v>
      </c>
      <c r="J6" s="333">
        <v>1</v>
      </c>
      <c r="K6" s="4"/>
      <c r="L6" s="333">
        <v>80</v>
      </c>
      <c r="M6" s="333">
        <f>SUM(I6*L6)</f>
        <v>160</v>
      </c>
      <c r="N6" s="333"/>
      <c r="O6" s="333">
        <v>6</v>
      </c>
      <c r="P6" s="4"/>
      <c r="Q6" s="4"/>
      <c r="R6" s="4"/>
      <c r="S6" s="4"/>
    </row>
    <row r="7" spans="1:19">
      <c r="A7" s="4" t="s">
        <v>355</v>
      </c>
      <c r="B7" s="4" t="s">
        <v>356</v>
      </c>
      <c r="C7" s="4"/>
      <c r="D7" s="372" t="s">
        <v>357</v>
      </c>
      <c r="E7" s="372" t="s">
        <v>360</v>
      </c>
      <c r="F7" s="4" t="s">
        <v>340</v>
      </c>
      <c r="G7" s="328" t="s">
        <v>348</v>
      </c>
      <c r="H7" s="4" t="s">
        <v>344</v>
      </c>
      <c r="I7" s="333">
        <v>1</v>
      </c>
      <c r="J7" s="333">
        <v>2</v>
      </c>
      <c r="K7" s="4"/>
      <c r="L7" s="333">
        <v>80</v>
      </c>
      <c r="M7" s="333">
        <f t="shared" ref="M7" si="1">SUM(I7*L7)</f>
        <v>80</v>
      </c>
      <c r="N7" s="333"/>
      <c r="O7" s="333">
        <v>6</v>
      </c>
      <c r="P7" s="4"/>
      <c r="Q7" s="4"/>
      <c r="R7" s="4"/>
      <c r="S7" s="4"/>
    </row>
    <row r="8" spans="1:19">
      <c r="A8" s="4" t="s">
        <v>355</v>
      </c>
      <c r="B8" s="4" t="s">
        <v>356</v>
      </c>
      <c r="C8" s="4"/>
      <c r="D8" s="372" t="s">
        <v>357</v>
      </c>
      <c r="E8" s="372" t="s">
        <v>359</v>
      </c>
      <c r="F8" s="4" t="s">
        <v>340</v>
      </c>
      <c r="G8" s="328" t="s">
        <v>348</v>
      </c>
      <c r="H8" s="4" t="s">
        <v>341</v>
      </c>
      <c r="I8" s="333">
        <v>2</v>
      </c>
      <c r="J8" s="333">
        <v>1</v>
      </c>
      <c r="K8" s="4"/>
      <c r="L8" s="333">
        <v>80</v>
      </c>
      <c r="M8" s="333">
        <f>SUM(I8*L8)</f>
        <v>160</v>
      </c>
      <c r="N8" s="333"/>
      <c r="O8" s="333">
        <v>6</v>
      </c>
      <c r="P8" s="4"/>
      <c r="Q8" s="4"/>
      <c r="R8" s="4"/>
      <c r="S8" s="4"/>
    </row>
    <row r="9" spans="1:19">
      <c r="A9" s="4" t="s">
        <v>355</v>
      </c>
      <c r="B9" s="4" t="s">
        <v>356</v>
      </c>
      <c r="C9" s="4"/>
      <c r="D9" s="372" t="s">
        <v>357</v>
      </c>
      <c r="E9" s="372" t="s">
        <v>359</v>
      </c>
      <c r="F9" s="4" t="s">
        <v>340</v>
      </c>
      <c r="G9" s="328" t="s">
        <v>348</v>
      </c>
      <c r="H9" s="4" t="s">
        <v>344</v>
      </c>
      <c r="I9" s="333">
        <v>1</v>
      </c>
      <c r="J9" s="333">
        <v>2</v>
      </c>
      <c r="K9" s="4"/>
      <c r="L9" s="333">
        <v>80</v>
      </c>
      <c r="M9" s="333">
        <f t="shared" ref="M9:M11" si="2">SUM(I9*L9)</f>
        <v>80</v>
      </c>
      <c r="N9" s="333"/>
      <c r="O9" s="333">
        <v>6</v>
      </c>
      <c r="P9" s="4"/>
      <c r="Q9" s="4"/>
      <c r="R9" s="4"/>
      <c r="S9" s="4"/>
    </row>
    <row r="10" spans="1:19">
      <c r="A10" s="4" t="s">
        <v>355</v>
      </c>
      <c r="B10" s="4" t="s">
        <v>356</v>
      </c>
      <c r="C10" s="4"/>
      <c r="D10" s="372" t="s">
        <v>357</v>
      </c>
      <c r="E10" s="372" t="s">
        <v>361</v>
      </c>
      <c r="F10" s="4" t="s">
        <v>340</v>
      </c>
      <c r="G10" s="328" t="s">
        <v>348</v>
      </c>
      <c r="H10" s="4" t="s">
        <v>344</v>
      </c>
      <c r="I10" s="333">
        <v>1</v>
      </c>
      <c r="J10" s="333">
        <v>2</v>
      </c>
      <c r="K10" s="4"/>
      <c r="L10" s="333">
        <v>80</v>
      </c>
      <c r="M10" s="333">
        <f t="shared" si="2"/>
        <v>80</v>
      </c>
      <c r="N10" s="333"/>
      <c r="O10" s="333">
        <v>6</v>
      </c>
      <c r="P10" s="4"/>
      <c r="Q10" s="4"/>
      <c r="R10" s="4"/>
      <c r="S10" s="4"/>
    </row>
    <row r="11" spans="1:19">
      <c r="A11" s="4" t="s">
        <v>355</v>
      </c>
      <c r="B11" s="4" t="s">
        <v>356</v>
      </c>
      <c r="C11" s="4"/>
      <c r="D11" s="372" t="s">
        <v>357</v>
      </c>
      <c r="E11" s="372" t="s">
        <v>363</v>
      </c>
      <c r="F11" s="4" t="s">
        <v>340</v>
      </c>
      <c r="G11" s="328" t="s">
        <v>348</v>
      </c>
      <c r="H11" s="4" t="s">
        <v>341</v>
      </c>
      <c r="I11" s="333">
        <v>2</v>
      </c>
      <c r="J11" s="333">
        <v>1</v>
      </c>
      <c r="K11" s="4"/>
      <c r="L11" s="333">
        <v>36</v>
      </c>
      <c r="M11" s="333">
        <f t="shared" si="2"/>
        <v>72</v>
      </c>
      <c r="N11" s="333"/>
      <c r="O11" s="333">
        <v>6</v>
      </c>
      <c r="P11" s="4"/>
      <c r="Q11" s="4"/>
      <c r="R11" s="4"/>
      <c r="S11" s="4"/>
    </row>
    <row r="12" spans="1:19">
      <c r="A12" s="4" t="s">
        <v>355</v>
      </c>
      <c r="B12" s="4" t="s">
        <v>356</v>
      </c>
      <c r="C12" s="4"/>
      <c r="D12" s="372" t="s">
        <v>357</v>
      </c>
      <c r="E12" s="372" t="s">
        <v>362</v>
      </c>
      <c r="F12" s="4" t="s">
        <v>340</v>
      </c>
      <c r="G12" s="328" t="s">
        <v>348</v>
      </c>
      <c r="H12" s="4" t="s">
        <v>341</v>
      </c>
      <c r="I12" s="333">
        <v>2</v>
      </c>
      <c r="J12" s="333">
        <v>1</v>
      </c>
      <c r="K12" s="4"/>
      <c r="L12" s="333">
        <v>36</v>
      </c>
      <c r="M12" s="333">
        <f t="shared" si="0"/>
        <v>72</v>
      </c>
      <c r="N12" s="333"/>
      <c r="O12" s="333">
        <v>6</v>
      </c>
      <c r="P12" s="4"/>
      <c r="Q12" s="4"/>
      <c r="R12" s="4"/>
      <c r="S12" s="4"/>
    </row>
    <row r="13" spans="1:19">
      <c r="A13" s="4" t="s">
        <v>355</v>
      </c>
      <c r="B13" s="4" t="s">
        <v>356</v>
      </c>
      <c r="C13" s="4"/>
      <c r="D13" s="372" t="s">
        <v>357</v>
      </c>
      <c r="E13" s="372" t="s">
        <v>362</v>
      </c>
      <c r="F13" s="4" t="s">
        <v>343</v>
      </c>
      <c r="G13" s="328" t="s">
        <v>346</v>
      </c>
      <c r="H13" s="4" t="s">
        <v>341</v>
      </c>
      <c r="I13" s="333">
        <v>1</v>
      </c>
      <c r="J13" s="333">
        <v>2</v>
      </c>
      <c r="K13" s="4"/>
      <c r="L13" s="333">
        <v>26</v>
      </c>
      <c r="M13" s="333">
        <f t="shared" si="0"/>
        <v>26</v>
      </c>
      <c r="N13" s="333"/>
      <c r="O13" s="333">
        <v>6</v>
      </c>
      <c r="P13" s="4"/>
      <c r="Q13" s="4"/>
      <c r="R13" s="4"/>
      <c r="S13" s="4"/>
    </row>
    <row r="14" spans="1:19">
      <c r="A14" s="4" t="s">
        <v>355</v>
      </c>
      <c r="B14" s="4" t="s">
        <v>356</v>
      </c>
      <c r="C14" s="4"/>
      <c r="D14" s="372" t="s">
        <v>357</v>
      </c>
      <c r="E14" s="372" t="s">
        <v>364</v>
      </c>
      <c r="F14" s="4" t="s">
        <v>340</v>
      </c>
      <c r="G14" s="328" t="s">
        <v>348</v>
      </c>
      <c r="H14" s="4" t="s">
        <v>341</v>
      </c>
      <c r="I14" s="333">
        <v>2</v>
      </c>
      <c r="J14" s="333">
        <v>1</v>
      </c>
      <c r="K14" s="4"/>
      <c r="L14" s="333">
        <v>36</v>
      </c>
      <c r="M14" s="333">
        <f t="shared" si="0"/>
        <v>72</v>
      </c>
      <c r="N14" s="333"/>
      <c r="O14" s="333">
        <v>6</v>
      </c>
      <c r="P14" s="4"/>
      <c r="Q14" s="4"/>
      <c r="R14" s="4"/>
      <c r="S14" s="4"/>
    </row>
    <row r="15" spans="1:19">
      <c r="A15" s="4" t="s">
        <v>355</v>
      </c>
      <c r="B15" s="4" t="s">
        <v>356</v>
      </c>
      <c r="C15" s="4"/>
      <c r="D15" s="372" t="s">
        <v>357</v>
      </c>
      <c r="E15" s="372" t="s">
        <v>365</v>
      </c>
      <c r="F15" s="4" t="s">
        <v>340</v>
      </c>
      <c r="G15" s="328" t="s">
        <v>348</v>
      </c>
      <c r="H15" s="4" t="s">
        <v>341</v>
      </c>
      <c r="I15" s="333">
        <v>2</v>
      </c>
      <c r="J15" s="333">
        <v>1</v>
      </c>
      <c r="K15" s="4"/>
      <c r="L15" s="333">
        <v>80</v>
      </c>
      <c r="M15" s="333">
        <f>SUM(I15*L15)</f>
        <v>160</v>
      </c>
      <c r="N15" s="333"/>
      <c r="O15" s="333">
        <v>6</v>
      </c>
      <c r="P15" s="4"/>
      <c r="Q15" s="4"/>
      <c r="R15" s="4"/>
      <c r="S15" s="4"/>
    </row>
    <row r="16" spans="1:19">
      <c r="A16" s="4" t="s">
        <v>355</v>
      </c>
      <c r="B16" s="4" t="s">
        <v>356</v>
      </c>
      <c r="C16" s="4"/>
      <c r="D16" s="372" t="s">
        <v>357</v>
      </c>
      <c r="E16" s="372" t="s">
        <v>365</v>
      </c>
      <c r="F16" s="4" t="s">
        <v>340</v>
      </c>
      <c r="G16" s="328" t="s">
        <v>348</v>
      </c>
      <c r="H16" s="4" t="s">
        <v>344</v>
      </c>
      <c r="I16" s="333">
        <v>1</v>
      </c>
      <c r="J16" s="333">
        <v>2</v>
      </c>
      <c r="K16" s="4"/>
      <c r="L16" s="333">
        <v>80</v>
      </c>
      <c r="M16" s="333">
        <f t="shared" ref="M16:M17" si="3">SUM(I16*L16)</f>
        <v>80</v>
      </c>
      <c r="N16" s="333"/>
      <c r="O16" s="333">
        <v>6</v>
      </c>
      <c r="P16" s="4"/>
      <c r="Q16" s="4"/>
      <c r="R16" s="4"/>
      <c r="S16" s="4"/>
    </row>
    <row r="17" spans="1:19">
      <c r="A17" s="4" t="s">
        <v>355</v>
      </c>
      <c r="B17" s="4" t="s">
        <v>356</v>
      </c>
      <c r="C17" s="4"/>
      <c r="D17" s="372" t="s">
        <v>357</v>
      </c>
      <c r="E17" s="372" t="s">
        <v>366</v>
      </c>
      <c r="F17" s="4" t="s">
        <v>340</v>
      </c>
      <c r="G17" s="328" t="s">
        <v>348</v>
      </c>
      <c r="H17" s="4" t="s">
        <v>341</v>
      </c>
      <c r="I17" s="333">
        <v>1</v>
      </c>
      <c r="J17" s="333">
        <v>1</v>
      </c>
      <c r="K17" s="4"/>
      <c r="L17" s="333">
        <v>40</v>
      </c>
      <c r="M17" s="333">
        <f t="shared" si="3"/>
        <v>40</v>
      </c>
      <c r="N17" s="333"/>
      <c r="O17" s="333">
        <v>6</v>
      </c>
      <c r="P17" s="4"/>
      <c r="Q17" s="4"/>
      <c r="R17" s="4"/>
      <c r="S17" s="4"/>
    </row>
    <row r="18" spans="1:19">
      <c r="A18" s="4" t="s">
        <v>355</v>
      </c>
      <c r="B18" s="4" t="s">
        <v>356</v>
      </c>
      <c r="C18" s="4"/>
      <c r="D18" s="372" t="s">
        <v>357</v>
      </c>
      <c r="E18" s="372" t="s">
        <v>367</v>
      </c>
      <c r="F18" s="4" t="s">
        <v>340</v>
      </c>
      <c r="G18" s="328" t="s">
        <v>348</v>
      </c>
      <c r="H18" s="4" t="s">
        <v>341</v>
      </c>
      <c r="I18" s="333">
        <v>2</v>
      </c>
      <c r="J18" s="333">
        <v>1</v>
      </c>
      <c r="K18" s="4"/>
      <c r="L18" s="333">
        <v>80</v>
      </c>
      <c r="M18" s="333">
        <f>SUM(I18*L18)</f>
        <v>160</v>
      </c>
      <c r="N18" s="333"/>
      <c r="O18" s="333">
        <v>6</v>
      </c>
      <c r="P18" s="4"/>
      <c r="Q18" s="4"/>
      <c r="R18" s="4"/>
      <c r="S18" s="4"/>
    </row>
    <row r="19" spans="1:19">
      <c r="A19" s="4" t="s">
        <v>355</v>
      </c>
      <c r="B19" s="4" t="s">
        <v>356</v>
      </c>
      <c r="C19" s="4"/>
      <c r="D19" s="372" t="s">
        <v>357</v>
      </c>
      <c r="E19" s="372" t="s">
        <v>367</v>
      </c>
      <c r="F19" s="4" t="s">
        <v>340</v>
      </c>
      <c r="G19" s="328" t="s">
        <v>348</v>
      </c>
      <c r="H19" s="4" t="s">
        <v>344</v>
      </c>
      <c r="I19" s="333">
        <v>1</v>
      </c>
      <c r="J19" s="333">
        <v>2</v>
      </c>
      <c r="K19" s="4"/>
      <c r="L19" s="333">
        <v>80</v>
      </c>
      <c r="M19" s="333">
        <f t="shared" ref="M19:M23" si="4">SUM(I19*L19)</f>
        <v>80</v>
      </c>
      <c r="N19" s="333"/>
      <c r="O19" s="333">
        <v>6</v>
      </c>
      <c r="P19" s="4"/>
      <c r="Q19" s="4"/>
      <c r="R19" s="4"/>
      <c r="S19" s="4"/>
    </row>
    <row r="20" spans="1:19">
      <c r="A20" s="4" t="s">
        <v>355</v>
      </c>
      <c r="B20" s="4" t="s">
        <v>356</v>
      </c>
      <c r="C20" s="4"/>
      <c r="D20" s="372" t="s">
        <v>357</v>
      </c>
      <c r="E20" s="372" t="s">
        <v>471</v>
      </c>
      <c r="F20" s="4" t="s">
        <v>340</v>
      </c>
      <c r="G20" s="328" t="s">
        <v>348</v>
      </c>
      <c r="H20" s="4" t="s">
        <v>341</v>
      </c>
      <c r="I20" s="333">
        <v>2</v>
      </c>
      <c r="J20" s="333">
        <v>4</v>
      </c>
      <c r="K20" s="4"/>
      <c r="L20" s="333">
        <v>36</v>
      </c>
      <c r="M20" s="333">
        <f t="shared" si="4"/>
        <v>72</v>
      </c>
      <c r="N20" s="333"/>
      <c r="O20" s="333">
        <v>6</v>
      </c>
      <c r="P20" s="4"/>
      <c r="Q20" s="4"/>
      <c r="R20" s="4"/>
      <c r="S20" s="4"/>
    </row>
    <row r="21" spans="1:19">
      <c r="A21" s="4" t="s">
        <v>355</v>
      </c>
      <c r="B21" s="4" t="s">
        <v>356</v>
      </c>
      <c r="C21" s="4"/>
      <c r="D21" s="372" t="s">
        <v>357</v>
      </c>
      <c r="E21" s="372" t="s">
        <v>471</v>
      </c>
      <c r="F21" s="4" t="s">
        <v>342</v>
      </c>
      <c r="G21" s="328" t="s">
        <v>383</v>
      </c>
      <c r="H21" s="4" t="s">
        <v>384</v>
      </c>
      <c r="I21" s="333">
        <v>1</v>
      </c>
      <c r="J21" s="333">
        <v>15</v>
      </c>
      <c r="K21" s="4"/>
      <c r="L21" s="333">
        <v>50</v>
      </c>
      <c r="M21" s="333">
        <f t="shared" si="4"/>
        <v>50</v>
      </c>
      <c r="N21" s="333"/>
      <c r="O21" s="333">
        <v>6</v>
      </c>
      <c r="P21" s="4"/>
      <c r="Q21" s="4"/>
      <c r="R21" s="4"/>
      <c r="S21" s="4"/>
    </row>
    <row r="22" spans="1:19">
      <c r="A22" s="4" t="s">
        <v>355</v>
      </c>
      <c r="B22" s="4" t="s">
        <v>356</v>
      </c>
      <c r="C22" s="4"/>
      <c r="D22" s="372" t="s">
        <v>357</v>
      </c>
      <c r="E22" s="372" t="s">
        <v>432</v>
      </c>
      <c r="F22" s="4" t="s">
        <v>340</v>
      </c>
      <c r="G22" s="328" t="s">
        <v>348</v>
      </c>
      <c r="H22" s="4" t="s">
        <v>341</v>
      </c>
      <c r="I22" s="333">
        <v>1</v>
      </c>
      <c r="J22" s="333">
        <v>1</v>
      </c>
      <c r="K22" s="4"/>
      <c r="L22" s="333">
        <v>36</v>
      </c>
      <c r="M22" s="333">
        <f t="shared" si="4"/>
        <v>36</v>
      </c>
      <c r="N22" s="333"/>
      <c r="O22" s="333">
        <v>6</v>
      </c>
      <c r="P22" s="4"/>
      <c r="Q22" s="4"/>
      <c r="R22" s="4"/>
      <c r="S22" s="4"/>
    </row>
    <row r="23" spans="1:19">
      <c r="A23" s="4" t="s">
        <v>355</v>
      </c>
      <c r="B23" s="4" t="s">
        <v>356</v>
      </c>
      <c r="C23" s="4"/>
      <c r="D23" s="372" t="s">
        <v>357</v>
      </c>
      <c r="E23" s="372" t="s">
        <v>433</v>
      </c>
      <c r="F23" s="4" t="s">
        <v>340</v>
      </c>
      <c r="G23" s="328" t="s">
        <v>348</v>
      </c>
      <c r="H23" s="4" t="s">
        <v>341</v>
      </c>
      <c r="I23" s="333">
        <v>1</v>
      </c>
      <c r="J23" s="333">
        <v>1</v>
      </c>
      <c r="K23" s="4"/>
      <c r="L23" s="333">
        <v>36</v>
      </c>
      <c r="M23" s="333">
        <f t="shared" si="4"/>
        <v>36</v>
      </c>
      <c r="N23" s="333"/>
      <c r="O23" s="333">
        <v>6</v>
      </c>
      <c r="P23" s="4"/>
      <c r="Q23" s="4"/>
      <c r="R23" s="4"/>
      <c r="S23" s="4"/>
    </row>
    <row r="24" spans="1:19">
      <c r="A24" s="4" t="s">
        <v>355</v>
      </c>
      <c r="B24" s="4" t="s">
        <v>356</v>
      </c>
      <c r="C24" s="4"/>
      <c r="D24" s="372" t="s">
        <v>357</v>
      </c>
      <c r="E24" s="372" t="s">
        <v>369</v>
      </c>
      <c r="F24" s="4" t="s">
        <v>340</v>
      </c>
      <c r="G24" s="328" t="s">
        <v>348</v>
      </c>
      <c r="H24" s="4" t="s">
        <v>341</v>
      </c>
      <c r="I24" s="333">
        <v>2</v>
      </c>
      <c r="J24" s="333">
        <v>1</v>
      </c>
      <c r="K24" s="4"/>
      <c r="L24" s="333">
        <v>36</v>
      </c>
      <c r="M24" s="333">
        <f>SUM(I24*L24)</f>
        <v>72</v>
      </c>
      <c r="N24" s="333"/>
      <c r="O24" s="333">
        <v>6</v>
      </c>
      <c r="P24" s="4"/>
      <c r="Q24" s="4"/>
      <c r="R24" s="4"/>
      <c r="S24" s="4"/>
    </row>
    <row r="25" spans="1:19">
      <c r="A25" s="4" t="s">
        <v>355</v>
      </c>
      <c r="B25" s="4" t="s">
        <v>356</v>
      </c>
      <c r="C25" s="4"/>
      <c r="D25" s="372" t="s">
        <v>357</v>
      </c>
      <c r="E25" s="372" t="s">
        <v>472</v>
      </c>
      <c r="F25" s="4" t="s">
        <v>340</v>
      </c>
      <c r="G25" s="328" t="s">
        <v>348</v>
      </c>
      <c r="H25" s="4" t="s">
        <v>341</v>
      </c>
      <c r="I25" s="333">
        <v>1</v>
      </c>
      <c r="J25" s="333">
        <v>1</v>
      </c>
      <c r="K25" s="4"/>
      <c r="L25" s="333">
        <v>80</v>
      </c>
      <c r="M25" s="333">
        <f t="shared" ref="M25" si="5">SUM(I25*L25)</f>
        <v>80</v>
      </c>
      <c r="N25" s="333"/>
      <c r="O25" s="333">
        <v>6</v>
      </c>
      <c r="P25" s="4"/>
      <c r="Q25" s="4"/>
      <c r="R25" s="4"/>
      <c r="S25" s="4"/>
    </row>
    <row r="26" spans="1:19">
      <c r="A26" s="4" t="s">
        <v>355</v>
      </c>
      <c r="B26" s="4" t="s">
        <v>356</v>
      </c>
      <c r="C26" s="4"/>
      <c r="D26" s="372" t="s">
        <v>357</v>
      </c>
      <c r="E26" s="372" t="s">
        <v>472</v>
      </c>
      <c r="F26" s="4" t="s">
        <v>340</v>
      </c>
      <c r="G26" s="328" t="s">
        <v>348</v>
      </c>
      <c r="H26" s="4" t="s">
        <v>341</v>
      </c>
      <c r="I26" s="333">
        <v>2</v>
      </c>
      <c r="J26" s="333">
        <v>1</v>
      </c>
      <c r="K26" s="4"/>
      <c r="L26" s="333">
        <v>36</v>
      </c>
      <c r="M26" s="333">
        <f>SUM(I26*L26)</f>
        <v>72</v>
      </c>
      <c r="N26" s="333"/>
      <c r="O26" s="333">
        <v>6</v>
      </c>
      <c r="P26" s="4"/>
      <c r="Q26" s="4"/>
      <c r="R26" s="4"/>
      <c r="S26" s="4"/>
    </row>
    <row r="27" spans="1:19">
      <c r="A27" s="4" t="s">
        <v>355</v>
      </c>
      <c r="B27" s="4" t="s">
        <v>356</v>
      </c>
      <c r="C27" s="4"/>
      <c r="D27" s="372" t="s">
        <v>357</v>
      </c>
      <c r="E27" s="372" t="s">
        <v>370</v>
      </c>
      <c r="F27" s="4" t="s">
        <v>340</v>
      </c>
      <c r="G27" s="328" t="s">
        <v>348</v>
      </c>
      <c r="H27" s="4" t="s">
        <v>341</v>
      </c>
      <c r="I27" s="333">
        <v>2</v>
      </c>
      <c r="J27" s="333">
        <v>1</v>
      </c>
      <c r="K27" s="4"/>
      <c r="L27" s="333">
        <v>36</v>
      </c>
      <c r="M27" s="333">
        <f t="shared" ref="M27:M90" si="6">SUM(I27*L27)</f>
        <v>72</v>
      </c>
      <c r="N27" s="333"/>
      <c r="O27" s="333">
        <v>6</v>
      </c>
      <c r="P27" s="4"/>
      <c r="Q27" s="4"/>
      <c r="R27" s="4"/>
      <c r="S27" s="4"/>
    </row>
    <row r="28" spans="1:19">
      <c r="A28" s="4" t="s">
        <v>355</v>
      </c>
      <c r="B28" s="4" t="s">
        <v>356</v>
      </c>
      <c r="C28" s="4"/>
      <c r="D28" s="372" t="s">
        <v>357</v>
      </c>
      <c r="E28" s="372" t="s">
        <v>370</v>
      </c>
      <c r="F28" s="4" t="s">
        <v>340</v>
      </c>
      <c r="G28" s="328" t="s">
        <v>348</v>
      </c>
      <c r="H28" s="4" t="s">
        <v>341</v>
      </c>
      <c r="I28" s="333">
        <v>1</v>
      </c>
      <c r="J28" s="333">
        <v>2</v>
      </c>
      <c r="K28" s="4"/>
      <c r="L28" s="333">
        <v>36</v>
      </c>
      <c r="M28" s="333">
        <f t="shared" si="6"/>
        <v>36</v>
      </c>
      <c r="N28" s="333"/>
      <c r="O28" s="333">
        <v>6</v>
      </c>
      <c r="P28" s="4"/>
      <c r="Q28" s="4"/>
      <c r="R28" s="4"/>
      <c r="S28" s="4"/>
    </row>
    <row r="29" spans="1:19">
      <c r="A29" s="4" t="s">
        <v>355</v>
      </c>
      <c r="B29" s="4" t="s">
        <v>356</v>
      </c>
      <c r="C29" s="4"/>
      <c r="D29" s="372" t="s">
        <v>357</v>
      </c>
      <c r="E29" s="372" t="s">
        <v>473</v>
      </c>
      <c r="F29" s="4" t="s">
        <v>340</v>
      </c>
      <c r="G29" s="328" t="s">
        <v>348</v>
      </c>
      <c r="H29" s="4" t="s">
        <v>341</v>
      </c>
      <c r="I29" s="333">
        <v>1</v>
      </c>
      <c r="J29" s="333">
        <v>1</v>
      </c>
      <c r="K29" s="4"/>
      <c r="L29" s="333">
        <v>80</v>
      </c>
      <c r="M29" s="333">
        <f t="shared" si="6"/>
        <v>80</v>
      </c>
      <c r="N29" s="333"/>
      <c r="O29" s="333">
        <v>6</v>
      </c>
      <c r="P29" s="4"/>
      <c r="Q29" s="4"/>
      <c r="R29" s="4"/>
      <c r="S29" s="4"/>
    </row>
    <row r="30" spans="1:19">
      <c r="A30" s="4" t="s">
        <v>355</v>
      </c>
      <c r="B30" s="4" t="s">
        <v>356</v>
      </c>
      <c r="C30" s="4"/>
      <c r="D30" s="372" t="s">
        <v>357</v>
      </c>
      <c r="E30" s="372" t="s">
        <v>474</v>
      </c>
      <c r="F30" s="4" t="s">
        <v>340</v>
      </c>
      <c r="G30" s="328" t="s">
        <v>348</v>
      </c>
      <c r="H30" s="4" t="s">
        <v>341</v>
      </c>
      <c r="I30" s="333">
        <v>2</v>
      </c>
      <c r="J30" s="333">
        <v>1</v>
      </c>
      <c r="K30" s="4"/>
      <c r="L30" s="333">
        <v>58</v>
      </c>
      <c r="M30" s="333">
        <f t="shared" si="6"/>
        <v>116</v>
      </c>
      <c r="N30" s="333"/>
      <c r="O30" s="333">
        <v>6</v>
      </c>
      <c r="P30" s="4"/>
      <c r="Q30" s="4"/>
      <c r="R30" s="4"/>
      <c r="S30" s="4"/>
    </row>
    <row r="31" spans="1:19">
      <c r="A31" s="4" t="s">
        <v>355</v>
      </c>
      <c r="B31" s="4" t="s">
        <v>356</v>
      </c>
      <c r="C31" s="4"/>
      <c r="D31" s="372" t="s">
        <v>357</v>
      </c>
      <c r="E31" s="372" t="s">
        <v>475</v>
      </c>
      <c r="F31" s="4" t="s">
        <v>340</v>
      </c>
      <c r="G31" s="328" t="s">
        <v>348</v>
      </c>
      <c r="H31" s="4" t="s">
        <v>341</v>
      </c>
      <c r="I31" s="333">
        <v>2</v>
      </c>
      <c r="J31" s="333">
        <v>1</v>
      </c>
      <c r="K31" s="4"/>
      <c r="L31" s="333">
        <v>58</v>
      </c>
      <c r="M31" s="333">
        <f t="shared" si="6"/>
        <v>116</v>
      </c>
      <c r="N31" s="333"/>
      <c r="O31" s="333">
        <v>6</v>
      </c>
      <c r="P31" s="4"/>
      <c r="Q31" s="4"/>
      <c r="R31" s="4"/>
      <c r="S31" s="4"/>
    </row>
    <row r="32" spans="1:19">
      <c r="A32" s="4" t="s">
        <v>355</v>
      </c>
      <c r="B32" s="4" t="s">
        <v>356</v>
      </c>
      <c r="C32" s="4"/>
      <c r="D32" s="372" t="s">
        <v>357</v>
      </c>
      <c r="E32" s="372" t="s">
        <v>475</v>
      </c>
      <c r="F32" s="4" t="s">
        <v>340</v>
      </c>
      <c r="G32" s="328" t="s">
        <v>348</v>
      </c>
      <c r="H32" s="4" t="s">
        <v>341</v>
      </c>
      <c r="I32" s="333">
        <v>2</v>
      </c>
      <c r="J32" s="333">
        <v>1</v>
      </c>
      <c r="K32" s="4"/>
      <c r="L32" s="333">
        <v>36</v>
      </c>
      <c r="M32" s="333">
        <f t="shared" si="6"/>
        <v>72</v>
      </c>
      <c r="N32" s="333"/>
      <c r="O32" s="333">
        <v>6</v>
      </c>
      <c r="P32" s="4"/>
      <c r="Q32" s="4"/>
      <c r="R32" s="4"/>
      <c r="S32" s="4"/>
    </row>
    <row r="33" spans="1:19">
      <c r="A33" s="4" t="s">
        <v>355</v>
      </c>
      <c r="B33" s="4" t="s">
        <v>356</v>
      </c>
      <c r="C33" s="4"/>
      <c r="D33" s="372" t="s">
        <v>357</v>
      </c>
      <c r="E33" s="372" t="s">
        <v>476</v>
      </c>
      <c r="F33" s="4" t="s">
        <v>340</v>
      </c>
      <c r="G33" s="328" t="s">
        <v>348</v>
      </c>
      <c r="H33" s="4" t="s">
        <v>341</v>
      </c>
      <c r="I33" s="333">
        <v>2</v>
      </c>
      <c r="J33" s="333">
        <v>1</v>
      </c>
      <c r="K33" s="4"/>
      <c r="L33" s="333">
        <v>36</v>
      </c>
      <c r="M33" s="333">
        <f t="shared" si="6"/>
        <v>72</v>
      </c>
      <c r="N33" s="333"/>
      <c r="O33" s="333">
        <v>6</v>
      </c>
      <c r="P33" s="4"/>
      <c r="Q33" s="4"/>
      <c r="R33" s="4"/>
      <c r="S33" s="4"/>
    </row>
    <row r="34" spans="1:19">
      <c r="A34" s="4" t="s">
        <v>355</v>
      </c>
      <c r="B34" s="4" t="s">
        <v>356</v>
      </c>
      <c r="C34" s="4"/>
      <c r="D34" s="372" t="s">
        <v>368</v>
      </c>
      <c r="E34" s="372" t="s">
        <v>369</v>
      </c>
      <c r="F34" s="4" t="s">
        <v>340</v>
      </c>
      <c r="G34" s="328" t="s">
        <v>348</v>
      </c>
      <c r="H34" s="4" t="s">
        <v>341</v>
      </c>
      <c r="I34" s="333">
        <v>2</v>
      </c>
      <c r="J34" s="333">
        <v>1</v>
      </c>
      <c r="K34" s="4"/>
      <c r="L34" s="333">
        <v>36</v>
      </c>
      <c r="M34" s="333">
        <f t="shared" si="6"/>
        <v>72</v>
      </c>
      <c r="N34" s="333"/>
      <c r="O34" s="333">
        <v>6</v>
      </c>
      <c r="P34" s="4"/>
      <c r="Q34" s="4"/>
      <c r="R34" s="4"/>
      <c r="S34" s="4"/>
    </row>
    <row r="35" spans="1:19">
      <c r="A35" s="4" t="s">
        <v>355</v>
      </c>
      <c r="B35" s="4" t="s">
        <v>356</v>
      </c>
      <c r="C35" s="4"/>
      <c r="D35" s="372" t="s">
        <v>368</v>
      </c>
      <c r="E35" s="372" t="s">
        <v>370</v>
      </c>
      <c r="F35" s="4" t="s">
        <v>340</v>
      </c>
      <c r="G35" s="328" t="s">
        <v>348</v>
      </c>
      <c r="H35" s="4" t="s">
        <v>341</v>
      </c>
      <c r="I35" s="333">
        <v>1</v>
      </c>
      <c r="J35" s="333">
        <v>2</v>
      </c>
      <c r="K35" s="4"/>
      <c r="L35" s="333">
        <v>36</v>
      </c>
      <c r="M35" s="333">
        <f t="shared" si="6"/>
        <v>36</v>
      </c>
      <c r="N35" s="333"/>
      <c r="O35" s="333">
        <v>6</v>
      </c>
      <c r="P35" s="4"/>
      <c r="Q35" s="4"/>
      <c r="R35" s="4"/>
      <c r="S35" s="4"/>
    </row>
    <row r="36" spans="1:19">
      <c r="A36" s="4" t="s">
        <v>355</v>
      </c>
      <c r="B36" s="4" t="s">
        <v>356</v>
      </c>
      <c r="C36" s="4"/>
      <c r="D36" s="372" t="s">
        <v>368</v>
      </c>
      <c r="E36" s="372" t="s">
        <v>370</v>
      </c>
      <c r="F36" s="4" t="s">
        <v>340</v>
      </c>
      <c r="G36" s="328" t="s">
        <v>348</v>
      </c>
      <c r="H36" s="4" t="s">
        <v>341</v>
      </c>
      <c r="I36" s="333">
        <v>2</v>
      </c>
      <c r="J36" s="333">
        <v>3</v>
      </c>
      <c r="K36" s="4"/>
      <c r="L36" s="333">
        <v>36</v>
      </c>
      <c r="M36" s="333">
        <f t="shared" si="6"/>
        <v>72</v>
      </c>
      <c r="N36" s="333"/>
      <c r="O36" s="333">
        <v>6</v>
      </c>
      <c r="P36" s="4"/>
      <c r="Q36" s="4"/>
      <c r="R36" s="4"/>
      <c r="S36" s="4"/>
    </row>
    <row r="37" spans="1:19">
      <c r="A37" s="4" t="s">
        <v>355</v>
      </c>
      <c r="B37" s="4" t="s">
        <v>356</v>
      </c>
      <c r="C37" s="4"/>
      <c r="D37" s="372" t="s">
        <v>368</v>
      </c>
      <c r="E37" s="372" t="s">
        <v>371</v>
      </c>
      <c r="F37" s="4" t="s">
        <v>340</v>
      </c>
      <c r="G37" s="328" t="s">
        <v>348</v>
      </c>
      <c r="H37" s="4" t="s">
        <v>341</v>
      </c>
      <c r="I37" s="333">
        <v>2</v>
      </c>
      <c r="J37" s="333">
        <v>4</v>
      </c>
      <c r="K37" s="4"/>
      <c r="L37" s="333">
        <v>36</v>
      </c>
      <c r="M37" s="333">
        <f t="shared" si="6"/>
        <v>72</v>
      </c>
      <c r="N37" s="333"/>
      <c r="O37" s="333">
        <v>6</v>
      </c>
      <c r="P37" s="4"/>
      <c r="Q37" s="4"/>
      <c r="R37" s="4"/>
      <c r="S37" s="4"/>
    </row>
    <row r="38" spans="1:19">
      <c r="A38" s="4" t="s">
        <v>355</v>
      </c>
      <c r="B38" s="4" t="s">
        <v>356</v>
      </c>
      <c r="C38" s="4"/>
      <c r="D38" s="372" t="s">
        <v>368</v>
      </c>
      <c r="E38" s="372" t="s">
        <v>372</v>
      </c>
      <c r="F38" s="4" t="s">
        <v>340</v>
      </c>
      <c r="G38" s="328" t="s">
        <v>348</v>
      </c>
      <c r="H38" s="4" t="s">
        <v>341</v>
      </c>
      <c r="I38" s="333">
        <v>2</v>
      </c>
      <c r="J38" s="333">
        <v>4</v>
      </c>
      <c r="K38" s="4"/>
      <c r="L38" s="333">
        <v>36</v>
      </c>
      <c r="M38" s="333">
        <f t="shared" si="6"/>
        <v>72</v>
      </c>
      <c r="N38" s="333"/>
      <c r="O38" s="333">
        <v>6</v>
      </c>
      <c r="P38" s="4"/>
      <c r="Q38" s="4"/>
      <c r="R38" s="4"/>
      <c r="S38" s="4"/>
    </row>
    <row r="39" spans="1:19">
      <c r="A39" s="4" t="s">
        <v>355</v>
      </c>
      <c r="B39" s="4" t="s">
        <v>356</v>
      </c>
      <c r="C39" s="4"/>
      <c r="D39" s="372" t="s">
        <v>368</v>
      </c>
      <c r="E39" s="372" t="s">
        <v>373</v>
      </c>
      <c r="F39" s="4" t="s">
        <v>340</v>
      </c>
      <c r="G39" s="328" t="s">
        <v>348</v>
      </c>
      <c r="H39" s="4" t="s">
        <v>341</v>
      </c>
      <c r="I39" s="333">
        <v>2</v>
      </c>
      <c r="J39" s="333">
        <v>4</v>
      </c>
      <c r="K39" s="4"/>
      <c r="L39" s="333">
        <v>36</v>
      </c>
      <c r="M39" s="333">
        <f t="shared" si="6"/>
        <v>72</v>
      </c>
      <c r="N39" s="333"/>
      <c r="O39" s="333">
        <v>6</v>
      </c>
      <c r="P39" s="4"/>
      <c r="Q39" s="4"/>
      <c r="R39" s="4"/>
      <c r="S39" s="4"/>
    </row>
    <row r="40" spans="1:19">
      <c r="A40" s="4" t="s">
        <v>355</v>
      </c>
      <c r="B40" s="4" t="s">
        <v>356</v>
      </c>
      <c r="C40" s="4"/>
      <c r="D40" s="372" t="s">
        <v>368</v>
      </c>
      <c r="E40" s="372" t="s">
        <v>374</v>
      </c>
      <c r="F40" s="4" t="s">
        <v>340</v>
      </c>
      <c r="G40" s="328" t="s">
        <v>348</v>
      </c>
      <c r="H40" s="4" t="s">
        <v>341</v>
      </c>
      <c r="I40" s="333">
        <v>2</v>
      </c>
      <c r="J40" s="333">
        <v>4</v>
      </c>
      <c r="K40" s="4"/>
      <c r="L40" s="333">
        <v>36</v>
      </c>
      <c r="M40" s="333">
        <f t="shared" si="6"/>
        <v>72</v>
      </c>
      <c r="N40" s="333"/>
      <c r="O40" s="333">
        <v>6</v>
      </c>
      <c r="P40" s="4"/>
      <c r="Q40" s="4"/>
      <c r="R40" s="4"/>
      <c r="S40" s="4"/>
    </row>
    <row r="41" spans="1:19">
      <c r="A41" s="4" t="s">
        <v>355</v>
      </c>
      <c r="B41" s="4" t="s">
        <v>356</v>
      </c>
      <c r="C41" s="4"/>
      <c r="D41" s="372" t="s">
        <v>368</v>
      </c>
      <c r="E41" s="372" t="s">
        <v>375</v>
      </c>
      <c r="F41" s="4" t="s">
        <v>340</v>
      </c>
      <c r="G41" s="328" t="s">
        <v>348</v>
      </c>
      <c r="H41" s="4" t="s">
        <v>341</v>
      </c>
      <c r="I41" s="333">
        <v>2</v>
      </c>
      <c r="J41" s="333">
        <v>6</v>
      </c>
      <c r="K41" s="4"/>
      <c r="L41" s="333">
        <v>36</v>
      </c>
      <c r="M41" s="333">
        <f t="shared" si="6"/>
        <v>72</v>
      </c>
      <c r="N41" s="333"/>
      <c r="O41" s="333">
        <v>6</v>
      </c>
      <c r="P41" s="4"/>
      <c r="Q41" s="4"/>
      <c r="R41" s="4"/>
      <c r="S41" s="4"/>
    </row>
    <row r="42" spans="1:19">
      <c r="A42" s="4" t="s">
        <v>355</v>
      </c>
      <c r="B42" s="4" t="s">
        <v>356</v>
      </c>
      <c r="C42" s="4"/>
      <c r="D42" s="372" t="s">
        <v>368</v>
      </c>
      <c r="E42" s="372" t="s">
        <v>376</v>
      </c>
      <c r="F42" s="4" t="s">
        <v>340</v>
      </c>
      <c r="G42" s="328" t="s">
        <v>347</v>
      </c>
      <c r="H42" s="4" t="s">
        <v>341</v>
      </c>
      <c r="I42" s="333">
        <v>2</v>
      </c>
      <c r="J42" s="333">
        <v>7</v>
      </c>
      <c r="K42" s="4"/>
      <c r="L42" s="333">
        <v>58</v>
      </c>
      <c r="M42" s="333">
        <f t="shared" si="6"/>
        <v>116</v>
      </c>
      <c r="N42" s="333"/>
      <c r="O42" s="333">
        <v>6</v>
      </c>
      <c r="P42" s="4"/>
      <c r="Q42" s="4"/>
      <c r="R42" s="4"/>
      <c r="S42" s="4"/>
    </row>
    <row r="43" spans="1:19">
      <c r="A43" s="4" t="s">
        <v>355</v>
      </c>
      <c r="B43" s="4" t="s">
        <v>356</v>
      </c>
      <c r="C43" s="4"/>
      <c r="D43" s="372" t="s">
        <v>403</v>
      </c>
      <c r="E43" s="372" t="s">
        <v>377</v>
      </c>
      <c r="F43" s="4" t="s">
        <v>340</v>
      </c>
      <c r="G43" s="328" t="s">
        <v>378</v>
      </c>
      <c r="H43" s="4" t="s">
        <v>341</v>
      </c>
      <c r="I43" s="333">
        <v>2</v>
      </c>
      <c r="J43" s="333">
        <v>6</v>
      </c>
      <c r="K43" s="4"/>
      <c r="L43" s="333">
        <v>36</v>
      </c>
      <c r="M43" s="333">
        <f t="shared" si="6"/>
        <v>72</v>
      </c>
      <c r="N43" s="333"/>
      <c r="O43" s="333">
        <v>6</v>
      </c>
      <c r="P43" s="4"/>
      <c r="Q43" s="4"/>
      <c r="R43" s="4"/>
      <c r="S43" s="4"/>
    </row>
    <row r="44" spans="1:19">
      <c r="A44" s="4" t="s">
        <v>355</v>
      </c>
      <c r="B44" s="4" t="s">
        <v>356</v>
      </c>
      <c r="C44" s="4"/>
      <c r="D44" s="372" t="s">
        <v>403</v>
      </c>
      <c r="E44" s="372" t="s">
        <v>379</v>
      </c>
      <c r="F44" s="4" t="s">
        <v>340</v>
      </c>
      <c r="G44" s="328" t="s">
        <v>348</v>
      </c>
      <c r="H44" s="4" t="s">
        <v>341</v>
      </c>
      <c r="I44" s="333">
        <v>2</v>
      </c>
      <c r="J44" s="333">
        <v>6</v>
      </c>
      <c r="K44" s="4"/>
      <c r="L44" s="333">
        <v>36</v>
      </c>
      <c r="M44" s="333">
        <f t="shared" si="6"/>
        <v>72</v>
      </c>
      <c r="N44" s="333"/>
      <c r="O44" s="333">
        <v>6</v>
      </c>
      <c r="P44" s="4"/>
      <c r="Q44" s="4"/>
      <c r="R44" s="4"/>
      <c r="S44" s="4"/>
    </row>
    <row r="45" spans="1:19">
      <c r="A45" s="4" t="s">
        <v>355</v>
      </c>
      <c r="B45" s="4" t="s">
        <v>356</v>
      </c>
      <c r="C45" s="4"/>
      <c r="D45" s="372" t="s">
        <v>403</v>
      </c>
      <c r="E45" s="372" t="s">
        <v>380</v>
      </c>
      <c r="F45" s="4" t="s">
        <v>340</v>
      </c>
      <c r="G45" s="328" t="s">
        <v>348</v>
      </c>
      <c r="H45" s="4" t="s">
        <v>341</v>
      </c>
      <c r="I45" s="333">
        <v>2</v>
      </c>
      <c r="J45" s="333">
        <v>6</v>
      </c>
      <c r="K45" s="4"/>
      <c r="L45" s="333">
        <v>36</v>
      </c>
      <c r="M45" s="333">
        <f t="shared" si="6"/>
        <v>72</v>
      </c>
      <c r="N45" s="333"/>
      <c r="O45" s="333">
        <v>6</v>
      </c>
      <c r="P45" s="4"/>
      <c r="Q45" s="4"/>
      <c r="R45" s="4"/>
      <c r="S45" s="4"/>
    </row>
    <row r="46" spans="1:19">
      <c r="A46" s="4" t="s">
        <v>355</v>
      </c>
      <c r="B46" s="4" t="s">
        <v>356</v>
      </c>
      <c r="C46" s="4"/>
      <c r="D46" s="372" t="s">
        <v>403</v>
      </c>
      <c r="E46" s="372" t="s">
        <v>381</v>
      </c>
      <c r="F46" s="4" t="s">
        <v>340</v>
      </c>
      <c r="G46" s="328" t="s">
        <v>348</v>
      </c>
      <c r="H46" s="4" t="s">
        <v>341</v>
      </c>
      <c r="I46" s="333">
        <v>2</v>
      </c>
      <c r="J46" s="333">
        <v>3</v>
      </c>
      <c r="K46" s="4"/>
      <c r="L46" s="333">
        <v>36</v>
      </c>
      <c r="M46" s="333">
        <f t="shared" si="6"/>
        <v>72</v>
      </c>
      <c r="N46" s="333"/>
      <c r="O46" s="333">
        <v>6</v>
      </c>
      <c r="P46" s="4"/>
      <c r="Q46" s="4"/>
      <c r="R46" s="4"/>
      <c r="S46" s="4"/>
    </row>
    <row r="47" spans="1:19">
      <c r="A47" s="4" t="s">
        <v>355</v>
      </c>
      <c r="B47" s="4" t="s">
        <v>356</v>
      </c>
      <c r="C47" s="4"/>
      <c r="D47" s="372" t="s">
        <v>403</v>
      </c>
      <c r="E47" s="372" t="s">
        <v>382</v>
      </c>
      <c r="F47" s="4" t="s">
        <v>340</v>
      </c>
      <c r="G47" s="328" t="s">
        <v>348</v>
      </c>
      <c r="H47" s="4" t="s">
        <v>341</v>
      </c>
      <c r="I47" s="333">
        <v>2</v>
      </c>
      <c r="J47" s="333">
        <v>3</v>
      </c>
      <c r="K47" s="4"/>
      <c r="L47" s="333">
        <v>36</v>
      </c>
      <c r="M47" s="333">
        <f t="shared" si="6"/>
        <v>72</v>
      </c>
      <c r="N47" s="333"/>
      <c r="O47" s="333">
        <v>6</v>
      </c>
      <c r="P47" s="4"/>
      <c r="Q47" s="4"/>
      <c r="R47" s="4"/>
      <c r="S47" s="4"/>
    </row>
    <row r="48" spans="1:19">
      <c r="A48" s="4" t="s">
        <v>355</v>
      </c>
      <c r="B48" s="4" t="s">
        <v>356</v>
      </c>
      <c r="C48" s="4"/>
      <c r="D48" s="372" t="s">
        <v>403</v>
      </c>
      <c r="E48" s="372" t="s">
        <v>385</v>
      </c>
      <c r="F48" s="4" t="s">
        <v>340</v>
      </c>
      <c r="G48" s="328" t="s">
        <v>378</v>
      </c>
      <c r="H48" s="4" t="s">
        <v>341</v>
      </c>
      <c r="I48" s="333">
        <v>2</v>
      </c>
      <c r="J48" s="333">
        <v>2</v>
      </c>
      <c r="K48" s="4"/>
      <c r="L48" s="333">
        <v>36</v>
      </c>
      <c r="M48" s="333">
        <f t="shared" si="6"/>
        <v>72</v>
      </c>
      <c r="N48" s="333"/>
      <c r="O48" s="333">
        <v>6</v>
      </c>
      <c r="P48" s="4"/>
      <c r="Q48" s="4"/>
      <c r="R48" s="4"/>
      <c r="S48" s="4"/>
    </row>
    <row r="49" spans="1:19">
      <c r="A49" s="4" t="s">
        <v>355</v>
      </c>
      <c r="B49" s="4" t="s">
        <v>356</v>
      </c>
      <c r="C49" s="4"/>
      <c r="D49" s="372" t="s">
        <v>403</v>
      </c>
      <c r="E49" s="372" t="s">
        <v>385</v>
      </c>
      <c r="F49" s="4" t="s">
        <v>342</v>
      </c>
      <c r="G49" s="328" t="s">
        <v>383</v>
      </c>
      <c r="H49" s="4" t="s">
        <v>384</v>
      </c>
      <c r="I49" s="333">
        <v>1</v>
      </c>
      <c r="J49" s="333">
        <v>7</v>
      </c>
      <c r="K49" s="4"/>
      <c r="L49" s="333">
        <v>50</v>
      </c>
      <c r="M49" s="333">
        <f t="shared" si="6"/>
        <v>50</v>
      </c>
      <c r="N49" s="333"/>
      <c r="O49" s="333">
        <v>6</v>
      </c>
      <c r="P49" s="4"/>
      <c r="Q49" s="4"/>
      <c r="R49" s="4"/>
      <c r="S49" s="4"/>
    </row>
    <row r="50" spans="1:19">
      <c r="A50" s="4" t="s">
        <v>355</v>
      </c>
      <c r="B50" s="4" t="s">
        <v>356</v>
      </c>
      <c r="C50" s="4"/>
      <c r="D50" s="372" t="s">
        <v>403</v>
      </c>
      <c r="E50" s="372" t="s">
        <v>386</v>
      </c>
      <c r="F50" s="4" t="s">
        <v>340</v>
      </c>
      <c r="G50" s="328" t="s">
        <v>378</v>
      </c>
      <c r="H50" s="4" t="s">
        <v>341</v>
      </c>
      <c r="I50" s="333">
        <v>2</v>
      </c>
      <c r="J50" s="333">
        <v>9</v>
      </c>
      <c r="K50" s="4"/>
      <c r="L50" s="333">
        <v>36</v>
      </c>
      <c r="M50" s="333">
        <f t="shared" si="6"/>
        <v>72</v>
      </c>
      <c r="N50" s="333"/>
      <c r="O50" s="333">
        <v>6</v>
      </c>
      <c r="P50" s="4"/>
      <c r="Q50" s="4"/>
      <c r="R50" s="4"/>
      <c r="S50" s="4"/>
    </row>
    <row r="51" spans="1:19">
      <c r="A51" s="4" t="s">
        <v>355</v>
      </c>
      <c r="B51" s="4" t="s">
        <v>356</v>
      </c>
      <c r="C51" s="4"/>
      <c r="D51" s="372" t="s">
        <v>403</v>
      </c>
      <c r="E51" s="372" t="s">
        <v>402</v>
      </c>
      <c r="F51" s="4" t="s">
        <v>343</v>
      </c>
      <c r="G51" s="328" t="s">
        <v>345</v>
      </c>
      <c r="H51" s="4" t="s">
        <v>341</v>
      </c>
      <c r="I51" s="333">
        <v>1</v>
      </c>
      <c r="J51" s="333">
        <v>3</v>
      </c>
      <c r="K51" s="4"/>
      <c r="L51" s="333">
        <v>26</v>
      </c>
      <c r="M51" s="333">
        <f t="shared" si="6"/>
        <v>26</v>
      </c>
      <c r="N51" s="333"/>
      <c r="O51" s="333">
        <v>6</v>
      </c>
      <c r="P51" s="4"/>
      <c r="Q51" s="4"/>
      <c r="R51" s="4"/>
      <c r="S51" s="4"/>
    </row>
    <row r="52" spans="1:19">
      <c r="A52" s="4" t="s">
        <v>355</v>
      </c>
      <c r="B52" s="4" t="s">
        <v>356</v>
      </c>
      <c r="C52" s="4"/>
      <c r="D52" s="372" t="s">
        <v>403</v>
      </c>
      <c r="E52" s="372" t="s">
        <v>387</v>
      </c>
      <c r="F52" s="4" t="s">
        <v>340</v>
      </c>
      <c r="G52" s="328" t="s">
        <v>378</v>
      </c>
      <c r="H52" s="4" t="s">
        <v>341</v>
      </c>
      <c r="I52" s="333">
        <v>2</v>
      </c>
      <c r="J52" s="333">
        <v>6</v>
      </c>
      <c r="K52" s="4"/>
      <c r="L52" s="333">
        <v>36</v>
      </c>
      <c r="M52" s="333">
        <f t="shared" si="6"/>
        <v>72</v>
      </c>
      <c r="N52" s="333"/>
      <c r="O52" s="333">
        <v>6</v>
      </c>
      <c r="P52" s="4"/>
      <c r="Q52" s="4"/>
      <c r="R52" s="4"/>
      <c r="S52" s="4"/>
    </row>
    <row r="53" spans="1:19">
      <c r="A53" s="4" t="s">
        <v>355</v>
      </c>
      <c r="B53" s="4" t="s">
        <v>356</v>
      </c>
      <c r="C53" s="4"/>
      <c r="D53" s="372" t="s">
        <v>403</v>
      </c>
      <c r="E53" s="372" t="s">
        <v>388</v>
      </c>
      <c r="F53" s="4" t="s">
        <v>340</v>
      </c>
      <c r="G53" s="328" t="s">
        <v>378</v>
      </c>
      <c r="H53" s="4" t="s">
        <v>341</v>
      </c>
      <c r="I53" s="333">
        <v>2</v>
      </c>
      <c r="J53" s="333">
        <v>10</v>
      </c>
      <c r="K53" s="4"/>
      <c r="L53" s="333">
        <v>36</v>
      </c>
      <c r="M53" s="333">
        <f t="shared" si="6"/>
        <v>72</v>
      </c>
      <c r="N53" s="333"/>
      <c r="O53" s="333">
        <v>6</v>
      </c>
      <c r="P53" s="4"/>
      <c r="Q53" s="4"/>
      <c r="R53" s="4"/>
      <c r="S53" s="4"/>
    </row>
    <row r="54" spans="1:19">
      <c r="A54" s="4" t="s">
        <v>355</v>
      </c>
      <c r="B54" s="4" t="s">
        <v>356</v>
      </c>
      <c r="C54" s="4"/>
      <c r="D54" s="372" t="s">
        <v>403</v>
      </c>
      <c r="E54" s="372" t="s">
        <v>389</v>
      </c>
      <c r="F54" s="4" t="s">
        <v>340</v>
      </c>
      <c r="G54" s="328" t="s">
        <v>378</v>
      </c>
      <c r="H54" s="4" t="s">
        <v>341</v>
      </c>
      <c r="I54" s="333">
        <v>2</v>
      </c>
      <c r="J54" s="333">
        <v>7</v>
      </c>
      <c r="K54" s="4"/>
      <c r="L54" s="333">
        <v>36</v>
      </c>
      <c r="M54" s="333">
        <f t="shared" si="6"/>
        <v>72</v>
      </c>
      <c r="N54" s="333"/>
      <c r="O54" s="333">
        <v>6</v>
      </c>
      <c r="P54" s="4"/>
      <c r="Q54" s="4"/>
      <c r="R54" s="4"/>
      <c r="S54" s="4"/>
    </row>
    <row r="55" spans="1:19">
      <c r="A55" s="4" t="s">
        <v>355</v>
      </c>
      <c r="B55" s="4" t="s">
        <v>356</v>
      </c>
      <c r="C55" s="4"/>
      <c r="D55" s="372" t="s">
        <v>403</v>
      </c>
      <c r="E55" s="372" t="s">
        <v>389</v>
      </c>
      <c r="F55" s="4" t="s">
        <v>342</v>
      </c>
      <c r="G55" s="328" t="s">
        <v>383</v>
      </c>
      <c r="H55" s="4" t="s">
        <v>384</v>
      </c>
      <c r="I55" s="333">
        <v>1</v>
      </c>
      <c r="J55" s="333">
        <v>2</v>
      </c>
      <c r="K55" s="4"/>
      <c r="L55" s="333">
        <v>50</v>
      </c>
      <c r="M55" s="333">
        <f t="shared" si="6"/>
        <v>50</v>
      </c>
      <c r="N55" s="333"/>
      <c r="O55" s="333">
        <v>6</v>
      </c>
      <c r="P55" s="4"/>
      <c r="Q55" s="4"/>
      <c r="R55" s="4"/>
      <c r="S55" s="4"/>
    </row>
    <row r="56" spans="1:19">
      <c r="A56" s="4" t="s">
        <v>355</v>
      </c>
      <c r="B56" s="4" t="s">
        <v>356</v>
      </c>
      <c r="C56" s="4"/>
      <c r="D56" s="372" t="s">
        <v>403</v>
      </c>
      <c r="E56" s="372" t="s">
        <v>390</v>
      </c>
      <c r="F56" s="4" t="s">
        <v>340</v>
      </c>
      <c r="G56" s="328" t="s">
        <v>348</v>
      </c>
      <c r="H56" s="4" t="s">
        <v>341</v>
      </c>
      <c r="I56" s="333">
        <v>2</v>
      </c>
      <c r="J56" s="333">
        <v>4</v>
      </c>
      <c r="K56" s="4"/>
      <c r="L56" s="333">
        <v>36</v>
      </c>
      <c r="M56" s="333">
        <f t="shared" si="6"/>
        <v>72</v>
      </c>
      <c r="N56" s="333"/>
      <c r="O56" s="333">
        <v>6</v>
      </c>
      <c r="P56" s="4"/>
      <c r="Q56" s="4"/>
      <c r="R56" s="4"/>
      <c r="S56" s="4"/>
    </row>
    <row r="57" spans="1:19">
      <c r="A57" s="4" t="s">
        <v>355</v>
      </c>
      <c r="B57" s="4" t="s">
        <v>356</v>
      </c>
      <c r="C57" s="4"/>
      <c r="D57" s="372" t="s">
        <v>403</v>
      </c>
      <c r="E57" s="372" t="s">
        <v>391</v>
      </c>
      <c r="F57" s="4" t="s">
        <v>340</v>
      </c>
      <c r="G57" s="328" t="s">
        <v>348</v>
      </c>
      <c r="H57" s="4" t="s">
        <v>341</v>
      </c>
      <c r="I57" s="333">
        <v>2</v>
      </c>
      <c r="J57" s="333">
        <v>6</v>
      </c>
      <c r="K57" s="4"/>
      <c r="L57" s="333">
        <v>36</v>
      </c>
      <c r="M57" s="333">
        <f t="shared" si="6"/>
        <v>72</v>
      </c>
      <c r="N57" s="333"/>
      <c r="O57" s="333">
        <v>6</v>
      </c>
      <c r="P57" s="4"/>
      <c r="Q57" s="4"/>
      <c r="R57" s="4"/>
      <c r="S57" s="4"/>
    </row>
    <row r="58" spans="1:19">
      <c r="A58" s="4" t="s">
        <v>355</v>
      </c>
      <c r="B58" s="4" t="s">
        <v>356</v>
      </c>
      <c r="C58" s="4"/>
      <c r="D58" s="372" t="s">
        <v>403</v>
      </c>
      <c r="E58" s="372" t="s">
        <v>392</v>
      </c>
      <c r="F58" s="4" t="s">
        <v>340</v>
      </c>
      <c r="G58" s="328" t="s">
        <v>348</v>
      </c>
      <c r="H58" s="4" t="s">
        <v>341</v>
      </c>
      <c r="I58" s="333">
        <v>2</v>
      </c>
      <c r="J58" s="333">
        <v>1</v>
      </c>
      <c r="K58" s="4"/>
      <c r="L58" s="333">
        <v>36</v>
      </c>
      <c r="M58" s="333">
        <f t="shared" si="6"/>
        <v>72</v>
      </c>
      <c r="N58" s="333"/>
      <c r="O58" s="333">
        <v>6</v>
      </c>
      <c r="P58" s="4"/>
      <c r="Q58" s="4"/>
      <c r="R58" s="4"/>
      <c r="S58" s="4"/>
    </row>
    <row r="59" spans="1:19">
      <c r="A59" s="4" t="s">
        <v>355</v>
      </c>
      <c r="B59" s="4" t="s">
        <v>356</v>
      </c>
      <c r="C59" s="4"/>
      <c r="D59" s="372" t="s">
        <v>403</v>
      </c>
      <c r="E59" s="372" t="s">
        <v>395</v>
      </c>
      <c r="F59" s="4" t="s">
        <v>340</v>
      </c>
      <c r="G59" s="328" t="s">
        <v>348</v>
      </c>
      <c r="H59" s="4" t="s">
        <v>341</v>
      </c>
      <c r="I59" s="333">
        <v>2</v>
      </c>
      <c r="J59" s="333">
        <v>6</v>
      </c>
      <c r="K59" s="4"/>
      <c r="L59" s="333">
        <v>36</v>
      </c>
      <c r="M59" s="333">
        <f t="shared" si="6"/>
        <v>72</v>
      </c>
      <c r="N59" s="333"/>
      <c r="O59" s="333">
        <v>6</v>
      </c>
      <c r="P59" s="4"/>
      <c r="Q59" s="4"/>
      <c r="R59" s="4"/>
      <c r="S59" s="4"/>
    </row>
    <row r="60" spans="1:19">
      <c r="A60" s="4" t="s">
        <v>355</v>
      </c>
      <c r="B60" s="4" t="s">
        <v>356</v>
      </c>
      <c r="C60" s="4"/>
      <c r="D60" s="372" t="s">
        <v>403</v>
      </c>
      <c r="E60" s="372" t="s">
        <v>396</v>
      </c>
      <c r="F60" s="4" t="s">
        <v>340</v>
      </c>
      <c r="G60" s="328" t="s">
        <v>348</v>
      </c>
      <c r="H60" s="4" t="s">
        <v>341</v>
      </c>
      <c r="I60" s="333">
        <v>2</v>
      </c>
      <c r="J60" s="333">
        <v>9</v>
      </c>
      <c r="K60" s="4"/>
      <c r="L60" s="333">
        <v>36</v>
      </c>
      <c r="M60" s="333">
        <f t="shared" si="6"/>
        <v>72</v>
      </c>
      <c r="N60" s="333"/>
      <c r="O60" s="333">
        <v>6</v>
      </c>
      <c r="P60" s="4"/>
      <c r="Q60" s="4"/>
      <c r="R60" s="4"/>
      <c r="S60" s="4"/>
    </row>
    <row r="61" spans="1:19">
      <c r="A61" s="4" t="s">
        <v>355</v>
      </c>
      <c r="B61" s="4" t="s">
        <v>356</v>
      </c>
      <c r="C61" s="4"/>
      <c r="D61" s="372" t="s">
        <v>403</v>
      </c>
      <c r="E61" s="372" t="s">
        <v>397</v>
      </c>
      <c r="F61" s="4" t="s">
        <v>340</v>
      </c>
      <c r="G61" s="328" t="s">
        <v>348</v>
      </c>
      <c r="H61" s="4" t="s">
        <v>341</v>
      </c>
      <c r="I61" s="333">
        <v>2</v>
      </c>
      <c r="J61" s="333">
        <v>3</v>
      </c>
      <c r="K61" s="4"/>
      <c r="L61" s="333">
        <v>36</v>
      </c>
      <c r="M61" s="333">
        <f t="shared" si="6"/>
        <v>72</v>
      </c>
      <c r="N61" s="333"/>
      <c r="O61" s="333">
        <v>6</v>
      </c>
      <c r="P61" s="4"/>
      <c r="Q61" s="4"/>
      <c r="R61" s="4"/>
      <c r="S61" s="4"/>
    </row>
    <row r="62" spans="1:19">
      <c r="A62" s="4" t="s">
        <v>355</v>
      </c>
      <c r="B62" s="4" t="s">
        <v>356</v>
      </c>
      <c r="C62" s="4"/>
      <c r="D62" s="372" t="s">
        <v>403</v>
      </c>
      <c r="E62" s="372" t="s">
        <v>398</v>
      </c>
      <c r="F62" s="4" t="s">
        <v>340</v>
      </c>
      <c r="G62" s="328" t="s">
        <v>378</v>
      </c>
      <c r="H62" s="4" t="s">
        <v>341</v>
      </c>
      <c r="I62" s="333">
        <v>2</v>
      </c>
      <c r="J62" s="333">
        <v>2</v>
      </c>
      <c r="K62" s="4"/>
      <c r="L62" s="333">
        <v>36</v>
      </c>
      <c r="M62" s="333">
        <f t="shared" si="6"/>
        <v>72</v>
      </c>
      <c r="N62" s="333"/>
      <c r="O62" s="333">
        <v>6</v>
      </c>
      <c r="P62" s="4"/>
      <c r="Q62" s="4"/>
      <c r="R62" s="4"/>
      <c r="S62" s="4"/>
    </row>
    <row r="63" spans="1:19">
      <c r="A63" s="4" t="s">
        <v>355</v>
      </c>
      <c r="B63" s="4" t="s">
        <v>356</v>
      </c>
      <c r="C63" s="4"/>
      <c r="D63" s="372" t="s">
        <v>403</v>
      </c>
      <c r="E63" s="372" t="s">
        <v>398</v>
      </c>
      <c r="F63" s="4" t="s">
        <v>342</v>
      </c>
      <c r="G63" s="328" t="s">
        <v>383</v>
      </c>
      <c r="H63" s="4" t="s">
        <v>384</v>
      </c>
      <c r="I63" s="333">
        <v>1</v>
      </c>
      <c r="J63" s="333">
        <v>10</v>
      </c>
      <c r="K63" s="4"/>
      <c r="L63" s="333">
        <v>50</v>
      </c>
      <c r="M63" s="333">
        <f t="shared" si="6"/>
        <v>50</v>
      </c>
      <c r="N63" s="333"/>
      <c r="O63" s="333">
        <v>6</v>
      </c>
      <c r="P63" s="4"/>
      <c r="Q63" s="4"/>
      <c r="R63" s="4"/>
      <c r="S63" s="4"/>
    </row>
    <row r="64" spans="1:19">
      <c r="A64" s="4" t="s">
        <v>355</v>
      </c>
      <c r="B64" s="4" t="s">
        <v>356</v>
      </c>
      <c r="C64" s="4"/>
      <c r="D64" s="372" t="s">
        <v>403</v>
      </c>
      <c r="E64" s="372" t="s">
        <v>399</v>
      </c>
      <c r="F64" s="4" t="s">
        <v>340</v>
      </c>
      <c r="G64" s="328" t="s">
        <v>348</v>
      </c>
      <c r="H64" s="4" t="s">
        <v>341</v>
      </c>
      <c r="I64" s="333">
        <v>2</v>
      </c>
      <c r="J64" s="333">
        <v>4</v>
      </c>
      <c r="K64" s="4"/>
      <c r="L64" s="333">
        <v>36</v>
      </c>
      <c r="M64" s="333">
        <f t="shared" si="6"/>
        <v>72</v>
      </c>
      <c r="N64" s="333"/>
      <c r="O64" s="333">
        <v>6</v>
      </c>
      <c r="P64" s="4"/>
      <c r="Q64" s="4"/>
      <c r="R64" s="4"/>
      <c r="S64" s="4"/>
    </row>
    <row r="65" spans="1:19">
      <c r="A65" s="4" t="s">
        <v>355</v>
      </c>
      <c r="B65" s="4" t="s">
        <v>356</v>
      </c>
      <c r="C65" s="4"/>
      <c r="D65" s="372" t="s">
        <v>403</v>
      </c>
      <c r="E65" s="372" t="s">
        <v>400</v>
      </c>
      <c r="F65" s="4" t="s">
        <v>340</v>
      </c>
      <c r="G65" s="328" t="s">
        <v>348</v>
      </c>
      <c r="H65" s="4" t="s">
        <v>341</v>
      </c>
      <c r="I65" s="333">
        <v>2</v>
      </c>
      <c r="J65" s="333">
        <v>6</v>
      </c>
      <c r="K65" s="4"/>
      <c r="L65" s="333">
        <v>36</v>
      </c>
      <c r="M65" s="333">
        <f t="shared" si="6"/>
        <v>72</v>
      </c>
      <c r="N65" s="333"/>
      <c r="O65" s="333">
        <v>6</v>
      </c>
      <c r="P65" s="4"/>
      <c r="Q65" s="4"/>
      <c r="R65" s="4"/>
      <c r="S65" s="4"/>
    </row>
    <row r="66" spans="1:19">
      <c r="A66" s="4" t="s">
        <v>355</v>
      </c>
      <c r="B66" s="4" t="s">
        <v>356</v>
      </c>
      <c r="C66" s="4"/>
      <c r="D66" s="372" t="s">
        <v>403</v>
      </c>
      <c r="E66" s="372" t="s">
        <v>401</v>
      </c>
      <c r="F66" s="4" t="s">
        <v>340</v>
      </c>
      <c r="G66" s="328" t="s">
        <v>348</v>
      </c>
      <c r="H66" s="4" t="s">
        <v>341</v>
      </c>
      <c r="I66" s="333">
        <v>2</v>
      </c>
      <c r="J66" s="333">
        <v>5</v>
      </c>
      <c r="K66" s="4"/>
      <c r="L66" s="333">
        <v>36</v>
      </c>
      <c r="M66" s="333">
        <f t="shared" si="6"/>
        <v>72</v>
      </c>
      <c r="N66" s="333"/>
      <c r="O66" s="333">
        <v>6</v>
      </c>
      <c r="P66" s="4"/>
      <c r="Q66" s="4"/>
      <c r="R66" s="4"/>
      <c r="S66" s="4"/>
    </row>
    <row r="67" spans="1:19">
      <c r="A67" s="4" t="s">
        <v>355</v>
      </c>
      <c r="B67" s="4" t="s">
        <v>356</v>
      </c>
      <c r="C67" s="4"/>
      <c r="D67" s="372" t="s">
        <v>403</v>
      </c>
      <c r="E67" s="372" t="s">
        <v>393</v>
      </c>
      <c r="F67" s="4" t="s">
        <v>340</v>
      </c>
      <c r="G67" s="328" t="s">
        <v>378</v>
      </c>
      <c r="H67" s="4" t="s">
        <v>341</v>
      </c>
      <c r="I67" s="333">
        <v>2</v>
      </c>
      <c r="J67" s="333">
        <v>14</v>
      </c>
      <c r="K67" s="4"/>
      <c r="L67" s="333">
        <v>36</v>
      </c>
      <c r="M67" s="333">
        <f t="shared" si="6"/>
        <v>72</v>
      </c>
      <c r="N67" s="333"/>
      <c r="O67" s="333">
        <v>6</v>
      </c>
      <c r="P67" s="4"/>
      <c r="Q67" s="4"/>
      <c r="R67" s="4"/>
      <c r="S67" s="4"/>
    </row>
    <row r="68" spans="1:19">
      <c r="A68" s="4" t="s">
        <v>355</v>
      </c>
      <c r="B68" s="4" t="s">
        <v>356</v>
      </c>
      <c r="C68" s="4"/>
      <c r="D68" s="372" t="s">
        <v>403</v>
      </c>
      <c r="E68" s="372" t="s">
        <v>394</v>
      </c>
      <c r="F68" s="4" t="s">
        <v>340</v>
      </c>
      <c r="G68" s="328" t="s">
        <v>378</v>
      </c>
      <c r="H68" s="4" t="s">
        <v>341</v>
      </c>
      <c r="I68" s="333">
        <v>2</v>
      </c>
      <c r="J68" s="333">
        <v>1</v>
      </c>
      <c r="K68" s="4"/>
      <c r="L68" s="333">
        <v>36</v>
      </c>
      <c r="M68" s="333">
        <f t="shared" si="6"/>
        <v>72</v>
      </c>
      <c r="N68" s="333"/>
      <c r="O68" s="333">
        <v>6</v>
      </c>
      <c r="P68" s="4"/>
      <c r="Q68" s="4"/>
      <c r="R68" s="4"/>
      <c r="S68" s="4"/>
    </row>
    <row r="69" spans="1:19">
      <c r="A69" s="4" t="s">
        <v>355</v>
      </c>
      <c r="B69" s="4" t="s">
        <v>356</v>
      </c>
      <c r="C69" s="4"/>
      <c r="D69" s="372" t="s">
        <v>404</v>
      </c>
      <c r="E69" s="372" t="s">
        <v>405</v>
      </c>
      <c r="F69" s="4" t="s">
        <v>406</v>
      </c>
      <c r="G69" s="328" t="s">
        <v>348</v>
      </c>
      <c r="H69" s="4" t="s">
        <v>341</v>
      </c>
      <c r="I69" s="333">
        <v>2</v>
      </c>
      <c r="J69" s="333">
        <v>3</v>
      </c>
      <c r="K69" s="4"/>
      <c r="L69" s="333">
        <v>20</v>
      </c>
      <c r="M69" s="333">
        <f t="shared" si="6"/>
        <v>40</v>
      </c>
      <c r="N69" s="333"/>
      <c r="O69" s="333">
        <v>6</v>
      </c>
      <c r="P69" s="4"/>
      <c r="Q69" s="4"/>
      <c r="R69" s="4"/>
      <c r="S69" s="4"/>
    </row>
    <row r="70" spans="1:19">
      <c r="A70" s="4" t="s">
        <v>355</v>
      </c>
      <c r="B70" s="4" t="s">
        <v>356</v>
      </c>
      <c r="C70" s="4"/>
      <c r="D70" s="372" t="s">
        <v>404</v>
      </c>
      <c r="E70" s="372" t="s">
        <v>407</v>
      </c>
      <c r="F70" s="4" t="s">
        <v>340</v>
      </c>
      <c r="G70" s="328" t="s">
        <v>348</v>
      </c>
      <c r="H70" s="4" t="s">
        <v>341</v>
      </c>
      <c r="I70" s="333">
        <v>2</v>
      </c>
      <c r="J70" s="333">
        <v>2</v>
      </c>
      <c r="K70" s="4"/>
      <c r="L70" s="333">
        <v>36</v>
      </c>
      <c r="M70" s="333">
        <f t="shared" si="6"/>
        <v>72</v>
      </c>
      <c r="N70" s="333"/>
      <c r="O70" s="333">
        <v>6</v>
      </c>
      <c r="P70" s="4"/>
      <c r="Q70" s="4"/>
      <c r="R70" s="4"/>
      <c r="S70" s="4"/>
    </row>
    <row r="71" spans="1:19">
      <c r="A71" s="4" t="s">
        <v>355</v>
      </c>
      <c r="B71" s="4" t="s">
        <v>356</v>
      </c>
      <c r="C71" s="4"/>
      <c r="D71" s="372" t="s">
        <v>404</v>
      </c>
      <c r="E71" s="372" t="s">
        <v>407</v>
      </c>
      <c r="F71" s="4" t="s">
        <v>340</v>
      </c>
      <c r="G71" s="328" t="s">
        <v>348</v>
      </c>
      <c r="H71" s="4" t="s">
        <v>341</v>
      </c>
      <c r="I71" s="333">
        <v>1</v>
      </c>
      <c r="J71" s="333">
        <v>1</v>
      </c>
      <c r="K71" s="4"/>
      <c r="L71" s="333">
        <v>36</v>
      </c>
      <c r="M71" s="333">
        <f t="shared" si="6"/>
        <v>36</v>
      </c>
      <c r="N71" s="333"/>
      <c r="O71" s="333">
        <v>6</v>
      </c>
      <c r="P71" s="4"/>
      <c r="Q71" s="4"/>
      <c r="R71" s="4"/>
      <c r="S71" s="4"/>
    </row>
    <row r="72" spans="1:19">
      <c r="A72" s="4" t="s">
        <v>355</v>
      </c>
      <c r="B72" s="4" t="s">
        <v>356</v>
      </c>
      <c r="C72" s="4"/>
      <c r="D72" s="372" t="s">
        <v>404</v>
      </c>
      <c r="E72" s="372" t="s">
        <v>408</v>
      </c>
      <c r="F72" s="4" t="s">
        <v>340</v>
      </c>
      <c r="G72" s="328" t="s">
        <v>348</v>
      </c>
      <c r="H72" s="4" t="s">
        <v>341</v>
      </c>
      <c r="I72" s="333">
        <v>2</v>
      </c>
      <c r="J72" s="333">
        <v>2</v>
      </c>
      <c r="K72" s="4"/>
      <c r="L72" s="333">
        <v>36</v>
      </c>
      <c r="M72" s="333">
        <f t="shared" si="6"/>
        <v>72</v>
      </c>
      <c r="N72" s="333"/>
      <c r="O72" s="333">
        <v>6</v>
      </c>
      <c r="P72" s="4"/>
      <c r="Q72" s="4"/>
      <c r="R72" s="4"/>
      <c r="S72" s="4"/>
    </row>
    <row r="73" spans="1:19">
      <c r="A73" s="4" t="s">
        <v>355</v>
      </c>
      <c r="B73" s="4" t="s">
        <v>356</v>
      </c>
      <c r="C73" s="4"/>
      <c r="D73" s="372" t="s">
        <v>404</v>
      </c>
      <c r="E73" s="372" t="s">
        <v>408</v>
      </c>
      <c r="F73" s="4" t="s">
        <v>340</v>
      </c>
      <c r="G73" s="328" t="s">
        <v>348</v>
      </c>
      <c r="H73" s="4" t="s">
        <v>341</v>
      </c>
      <c r="I73" s="333">
        <v>1</v>
      </c>
      <c r="J73" s="333">
        <v>1</v>
      </c>
      <c r="K73" s="4"/>
      <c r="L73" s="333">
        <v>36</v>
      </c>
      <c r="M73" s="333">
        <f t="shared" si="6"/>
        <v>36</v>
      </c>
      <c r="N73" s="333"/>
      <c r="O73" s="333">
        <v>6</v>
      </c>
      <c r="P73" s="4"/>
      <c r="Q73" s="4"/>
      <c r="R73" s="4"/>
      <c r="S73" s="4"/>
    </row>
    <row r="74" spans="1:19">
      <c r="A74" s="4" t="s">
        <v>355</v>
      </c>
      <c r="B74" s="4" t="s">
        <v>356</v>
      </c>
      <c r="C74" s="4"/>
      <c r="D74" s="372" t="s">
        <v>404</v>
      </c>
      <c r="E74" s="372" t="s">
        <v>409</v>
      </c>
      <c r="F74" s="4" t="s">
        <v>340</v>
      </c>
      <c r="G74" s="328" t="s">
        <v>348</v>
      </c>
      <c r="H74" s="4" t="s">
        <v>341</v>
      </c>
      <c r="I74" s="333">
        <v>2</v>
      </c>
      <c r="J74" s="333">
        <v>1</v>
      </c>
      <c r="K74" s="4"/>
      <c r="L74" s="333">
        <v>36</v>
      </c>
      <c r="M74" s="333">
        <f t="shared" si="6"/>
        <v>72</v>
      </c>
      <c r="N74" s="333"/>
      <c r="O74" s="333">
        <v>6</v>
      </c>
      <c r="P74" s="4"/>
      <c r="Q74" s="4"/>
      <c r="R74" s="4"/>
      <c r="S74" s="4"/>
    </row>
    <row r="75" spans="1:19">
      <c r="A75" s="4" t="s">
        <v>355</v>
      </c>
      <c r="B75" s="4" t="s">
        <v>356</v>
      </c>
      <c r="C75" s="4"/>
      <c r="D75" s="372" t="s">
        <v>404</v>
      </c>
      <c r="E75" s="372" t="s">
        <v>409</v>
      </c>
      <c r="F75" s="4" t="s">
        <v>340</v>
      </c>
      <c r="G75" s="328" t="s">
        <v>348</v>
      </c>
      <c r="H75" s="4" t="s">
        <v>341</v>
      </c>
      <c r="I75" s="333">
        <v>1</v>
      </c>
      <c r="J75" s="333">
        <v>1</v>
      </c>
      <c r="K75" s="4"/>
      <c r="L75" s="333">
        <v>80</v>
      </c>
      <c r="M75" s="333">
        <f t="shared" si="6"/>
        <v>80</v>
      </c>
      <c r="N75" s="333"/>
      <c r="O75" s="333">
        <v>6</v>
      </c>
      <c r="P75" s="4"/>
      <c r="Q75" s="4"/>
      <c r="R75" s="4"/>
      <c r="S75" s="4"/>
    </row>
    <row r="76" spans="1:19">
      <c r="A76" s="4" t="s">
        <v>355</v>
      </c>
      <c r="B76" s="4" t="s">
        <v>356</v>
      </c>
      <c r="C76" s="4"/>
      <c r="D76" s="372" t="s">
        <v>404</v>
      </c>
      <c r="E76" s="372" t="s">
        <v>409</v>
      </c>
      <c r="F76" s="4" t="s">
        <v>340</v>
      </c>
      <c r="G76" s="328" t="s">
        <v>348</v>
      </c>
      <c r="H76" s="4" t="s">
        <v>341</v>
      </c>
      <c r="I76" s="333">
        <v>1</v>
      </c>
      <c r="J76" s="333">
        <v>1</v>
      </c>
      <c r="K76" s="4"/>
      <c r="L76" s="333">
        <v>58</v>
      </c>
      <c r="M76" s="333">
        <f t="shared" si="6"/>
        <v>58</v>
      </c>
      <c r="N76" s="333"/>
      <c r="O76" s="333">
        <v>6</v>
      </c>
      <c r="P76" s="4"/>
      <c r="Q76" s="4"/>
      <c r="R76" s="4"/>
      <c r="S76" s="4"/>
    </row>
    <row r="77" spans="1:19">
      <c r="A77" s="4" t="s">
        <v>355</v>
      </c>
      <c r="B77" s="4" t="s">
        <v>356</v>
      </c>
      <c r="C77" s="4"/>
      <c r="D77" s="372" t="s">
        <v>404</v>
      </c>
      <c r="E77" s="372" t="s">
        <v>364</v>
      </c>
      <c r="F77" s="4" t="s">
        <v>340</v>
      </c>
      <c r="G77" s="328" t="s">
        <v>348</v>
      </c>
      <c r="H77" s="4" t="s">
        <v>341</v>
      </c>
      <c r="I77" s="333">
        <v>2</v>
      </c>
      <c r="J77" s="333">
        <v>2</v>
      </c>
      <c r="K77" s="4"/>
      <c r="L77" s="333">
        <v>36</v>
      </c>
      <c r="M77" s="333">
        <f t="shared" si="6"/>
        <v>72</v>
      </c>
      <c r="N77" s="333"/>
      <c r="O77" s="333">
        <v>6</v>
      </c>
      <c r="P77" s="4"/>
      <c r="Q77" s="4"/>
      <c r="R77" s="4"/>
      <c r="S77" s="4"/>
    </row>
    <row r="78" spans="1:19">
      <c r="A78" s="4" t="s">
        <v>355</v>
      </c>
      <c r="B78" s="4" t="s">
        <v>356</v>
      </c>
      <c r="C78" s="4"/>
      <c r="D78" s="372" t="s">
        <v>404</v>
      </c>
      <c r="E78" s="372" t="s">
        <v>364</v>
      </c>
      <c r="F78" s="4" t="s">
        <v>406</v>
      </c>
      <c r="G78" s="328" t="s">
        <v>348</v>
      </c>
      <c r="H78" s="4" t="s">
        <v>341</v>
      </c>
      <c r="I78" s="333">
        <v>2</v>
      </c>
      <c r="J78" s="333">
        <v>2</v>
      </c>
      <c r="K78" s="4"/>
      <c r="L78" s="333">
        <v>20</v>
      </c>
      <c r="M78" s="333">
        <f t="shared" si="6"/>
        <v>40</v>
      </c>
      <c r="N78" s="333"/>
      <c r="O78" s="333">
        <v>6</v>
      </c>
      <c r="P78" s="4"/>
      <c r="Q78" s="4"/>
      <c r="R78" s="4"/>
      <c r="S78" s="4"/>
    </row>
    <row r="79" spans="1:19">
      <c r="A79" s="4" t="s">
        <v>355</v>
      </c>
      <c r="B79" s="4" t="s">
        <v>356</v>
      </c>
      <c r="C79" s="4"/>
      <c r="D79" s="372" t="s">
        <v>404</v>
      </c>
      <c r="E79" s="372" t="s">
        <v>364</v>
      </c>
      <c r="F79" s="4" t="s">
        <v>343</v>
      </c>
      <c r="G79" s="328" t="s">
        <v>345</v>
      </c>
      <c r="H79" s="4" t="s">
        <v>341</v>
      </c>
      <c r="I79" s="333">
        <v>1</v>
      </c>
      <c r="J79" s="333">
        <v>2</v>
      </c>
      <c r="K79" s="4"/>
      <c r="L79" s="333">
        <v>26</v>
      </c>
      <c r="M79" s="333">
        <f t="shared" si="6"/>
        <v>26</v>
      </c>
      <c r="N79" s="333"/>
      <c r="O79" s="333">
        <v>6</v>
      </c>
      <c r="P79" s="4"/>
      <c r="Q79" s="4"/>
      <c r="R79" s="4"/>
      <c r="S79" s="4"/>
    </row>
    <row r="80" spans="1:19">
      <c r="A80" s="4" t="s">
        <v>355</v>
      </c>
      <c r="B80" s="4" t="s">
        <v>356</v>
      </c>
      <c r="C80" s="4"/>
      <c r="D80" s="372" t="s">
        <v>404</v>
      </c>
      <c r="E80" s="372" t="s">
        <v>410</v>
      </c>
      <c r="F80" s="4" t="s">
        <v>340</v>
      </c>
      <c r="G80" s="328" t="s">
        <v>348</v>
      </c>
      <c r="H80" s="4" t="s">
        <v>341</v>
      </c>
      <c r="I80" s="333">
        <v>2</v>
      </c>
      <c r="J80" s="333">
        <v>1</v>
      </c>
      <c r="K80" s="4"/>
      <c r="L80" s="333">
        <v>36</v>
      </c>
      <c r="M80" s="333">
        <f t="shared" si="6"/>
        <v>72</v>
      </c>
      <c r="N80" s="333"/>
      <c r="O80" s="333">
        <v>6</v>
      </c>
      <c r="P80" s="4"/>
      <c r="Q80" s="4"/>
      <c r="R80" s="4"/>
      <c r="S80" s="4"/>
    </row>
    <row r="81" spans="1:19">
      <c r="A81" s="4" t="s">
        <v>355</v>
      </c>
      <c r="B81" s="4" t="s">
        <v>356</v>
      </c>
      <c r="C81" s="4"/>
      <c r="D81" s="372" t="s">
        <v>404</v>
      </c>
      <c r="E81" s="372" t="s">
        <v>411</v>
      </c>
      <c r="F81" s="4" t="s">
        <v>340</v>
      </c>
      <c r="G81" s="328" t="s">
        <v>348</v>
      </c>
      <c r="H81" s="4" t="s">
        <v>341</v>
      </c>
      <c r="I81" s="333">
        <v>2</v>
      </c>
      <c r="J81" s="333">
        <v>1</v>
      </c>
      <c r="K81" s="4"/>
      <c r="L81" s="333">
        <v>36</v>
      </c>
      <c r="M81" s="333">
        <f t="shared" si="6"/>
        <v>72</v>
      </c>
      <c r="N81" s="333"/>
      <c r="O81" s="333">
        <v>6</v>
      </c>
      <c r="P81" s="4"/>
      <c r="Q81" s="4"/>
      <c r="R81" s="4"/>
      <c r="S81" s="4"/>
    </row>
    <row r="82" spans="1:19">
      <c r="A82" s="4" t="s">
        <v>355</v>
      </c>
      <c r="B82" s="4" t="s">
        <v>356</v>
      </c>
      <c r="C82" s="4"/>
      <c r="D82" s="372" t="s">
        <v>404</v>
      </c>
      <c r="E82" s="372" t="s">
        <v>412</v>
      </c>
      <c r="F82" s="4" t="s">
        <v>340</v>
      </c>
      <c r="G82" s="328" t="s">
        <v>348</v>
      </c>
      <c r="H82" s="4" t="s">
        <v>341</v>
      </c>
      <c r="I82" s="333">
        <v>2</v>
      </c>
      <c r="J82" s="333">
        <v>1</v>
      </c>
      <c r="K82" s="4"/>
      <c r="L82" s="333">
        <v>36</v>
      </c>
      <c r="M82" s="333">
        <f t="shared" si="6"/>
        <v>72</v>
      </c>
      <c r="N82" s="333"/>
      <c r="O82" s="333">
        <v>6</v>
      </c>
      <c r="P82" s="4"/>
      <c r="Q82" s="4"/>
      <c r="R82" s="4"/>
      <c r="S82" s="4"/>
    </row>
    <row r="83" spans="1:19">
      <c r="A83" s="4" t="s">
        <v>355</v>
      </c>
      <c r="B83" s="4" t="s">
        <v>356</v>
      </c>
      <c r="C83" s="4"/>
      <c r="D83" s="372" t="s">
        <v>404</v>
      </c>
      <c r="E83" s="372" t="s">
        <v>412</v>
      </c>
      <c r="F83" s="4" t="s">
        <v>340</v>
      </c>
      <c r="G83" s="328" t="s">
        <v>348</v>
      </c>
      <c r="H83" s="4" t="s">
        <v>341</v>
      </c>
      <c r="I83" s="333">
        <v>1</v>
      </c>
      <c r="J83" s="333">
        <v>1</v>
      </c>
      <c r="K83" s="4"/>
      <c r="L83" s="333">
        <v>36</v>
      </c>
      <c r="M83" s="333">
        <f t="shared" si="6"/>
        <v>36</v>
      </c>
      <c r="N83" s="333"/>
      <c r="O83" s="333">
        <v>6</v>
      </c>
      <c r="P83" s="4"/>
      <c r="Q83" s="4"/>
      <c r="R83" s="4"/>
      <c r="S83" s="4"/>
    </row>
    <row r="84" spans="1:19">
      <c r="A84" s="4" t="s">
        <v>355</v>
      </c>
      <c r="B84" s="4" t="s">
        <v>356</v>
      </c>
      <c r="C84" s="4"/>
      <c r="D84" s="372" t="s">
        <v>404</v>
      </c>
      <c r="E84" s="372" t="s">
        <v>413</v>
      </c>
      <c r="F84" s="4" t="s">
        <v>340</v>
      </c>
      <c r="G84" s="328" t="s">
        <v>348</v>
      </c>
      <c r="H84" s="4" t="s">
        <v>341</v>
      </c>
      <c r="I84" s="333">
        <v>1</v>
      </c>
      <c r="J84" s="333">
        <v>2</v>
      </c>
      <c r="K84" s="4"/>
      <c r="L84" s="333">
        <v>36</v>
      </c>
      <c r="M84" s="333">
        <f t="shared" si="6"/>
        <v>36</v>
      </c>
      <c r="N84" s="333"/>
      <c r="O84" s="333">
        <v>6</v>
      </c>
      <c r="P84" s="4"/>
      <c r="Q84" s="4"/>
      <c r="R84" s="4"/>
      <c r="S84" s="4"/>
    </row>
    <row r="85" spans="1:19">
      <c r="A85" s="4" t="s">
        <v>355</v>
      </c>
      <c r="B85" s="4" t="s">
        <v>356</v>
      </c>
      <c r="C85" s="4"/>
      <c r="D85" s="372" t="s">
        <v>404</v>
      </c>
      <c r="E85" s="372" t="s">
        <v>414</v>
      </c>
      <c r="F85" s="4" t="s">
        <v>340</v>
      </c>
      <c r="G85" s="328" t="s">
        <v>348</v>
      </c>
      <c r="H85" s="4" t="s">
        <v>341</v>
      </c>
      <c r="I85" s="333">
        <v>2</v>
      </c>
      <c r="J85" s="333">
        <v>2</v>
      </c>
      <c r="K85" s="4"/>
      <c r="L85" s="333">
        <v>36</v>
      </c>
      <c r="M85" s="333">
        <f t="shared" si="6"/>
        <v>72</v>
      </c>
      <c r="N85" s="333"/>
      <c r="O85" s="333">
        <v>6</v>
      </c>
      <c r="P85" s="4"/>
      <c r="Q85" s="4"/>
      <c r="R85" s="4"/>
      <c r="S85" s="4"/>
    </row>
    <row r="86" spans="1:19">
      <c r="A86" s="4" t="s">
        <v>355</v>
      </c>
      <c r="B86" s="4" t="s">
        <v>356</v>
      </c>
      <c r="C86" s="4"/>
      <c r="D86" s="372" t="s">
        <v>404</v>
      </c>
      <c r="E86" s="372" t="s">
        <v>415</v>
      </c>
      <c r="F86" s="4" t="s">
        <v>340</v>
      </c>
      <c r="G86" s="328" t="s">
        <v>348</v>
      </c>
      <c r="H86" s="4" t="s">
        <v>341</v>
      </c>
      <c r="I86" s="333">
        <v>2</v>
      </c>
      <c r="J86" s="333">
        <v>2</v>
      </c>
      <c r="K86" s="4"/>
      <c r="L86" s="333">
        <v>36</v>
      </c>
      <c r="M86" s="333">
        <f t="shared" si="6"/>
        <v>72</v>
      </c>
      <c r="N86" s="333"/>
      <c r="O86" s="333">
        <v>6</v>
      </c>
      <c r="P86" s="4"/>
      <c r="Q86" s="4"/>
      <c r="R86" s="4"/>
      <c r="S86" s="4"/>
    </row>
    <row r="87" spans="1:19">
      <c r="A87" s="4" t="s">
        <v>355</v>
      </c>
      <c r="B87" s="4" t="s">
        <v>356</v>
      </c>
      <c r="C87" s="4"/>
      <c r="D87" s="372" t="s">
        <v>404</v>
      </c>
      <c r="E87" s="372" t="s">
        <v>416</v>
      </c>
      <c r="F87" s="4" t="s">
        <v>340</v>
      </c>
      <c r="G87" s="328" t="s">
        <v>348</v>
      </c>
      <c r="H87" s="4" t="s">
        <v>341</v>
      </c>
      <c r="I87" s="333">
        <v>2</v>
      </c>
      <c r="J87" s="333">
        <v>2</v>
      </c>
      <c r="K87" s="4"/>
      <c r="L87" s="333">
        <v>36</v>
      </c>
      <c r="M87" s="333">
        <f t="shared" si="6"/>
        <v>72</v>
      </c>
      <c r="N87" s="333"/>
      <c r="O87" s="333">
        <v>6</v>
      </c>
      <c r="P87" s="4"/>
      <c r="Q87" s="4"/>
      <c r="R87" s="4"/>
      <c r="S87" s="4"/>
    </row>
    <row r="88" spans="1:19">
      <c r="A88" s="4" t="s">
        <v>355</v>
      </c>
      <c r="B88" s="4" t="s">
        <v>356</v>
      </c>
      <c r="C88" s="4"/>
      <c r="D88" s="372" t="s">
        <v>404</v>
      </c>
      <c r="E88" s="372" t="s">
        <v>417</v>
      </c>
      <c r="F88" s="4" t="s">
        <v>340</v>
      </c>
      <c r="G88" s="328" t="s">
        <v>348</v>
      </c>
      <c r="H88" s="4" t="s">
        <v>341</v>
      </c>
      <c r="I88" s="333">
        <v>2</v>
      </c>
      <c r="J88" s="333">
        <v>4</v>
      </c>
      <c r="K88" s="4"/>
      <c r="L88" s="333">
        <v>36</v>
      </c>
      <c r="M88" s="333">
        <f t="shared" si="6"/>
        <v>72</v>
      </c>
      <c r="N88" s="333"/>
      <c r="O88" s="333">
        <v>6</v>
      </c>
      <c r="P88" s="4"/>
      <c r="Q88" s="4"/>
      <c r="R88" s="4"/>
      <c r="S88" s="4"/>
    </row>
    <row r="89" spans="1:19">
      <c r="A89" s="4" t="s">
        <v>355</v>
      </c>
      <c r="B89" s="4" t="s">
        <v>356</v>
      </c>
      <c r="C89" s="4"/>
      <c r="D89" s="372" t="s">
        <v>404</v>
      </c>
      <c r="E89" s="372" t="s">
        <v>418</v>
      </c>
      <c r="F89" s="4" t="s">
        <v>340</v>
      </c>
      <c r="G89" s="328" t="s">
        <v>348</v>
      </c>
      <c r="H89" s="4" t="s">
        <v>341</v>
      </c>
      <c r="I89" s="333">
        <v>2</v>
      </c>
      <c r="J89" s="333">
        <v>4</v>
      </c>
      <c r="K89" s="4"/>
      <c r="L89" s="333">
        <v>36</v>
      </c>
      <c r="M89" s="333">
        <f t="shared" si="6"/>
        <v>72</v>
      </c>
      <c r="N89" s="333"/>
      <c r="O89" s="333">
        <v>6</v>
      </c>
      <c r="P89" s="4"/>
      <c r="Q89" s="4"/>
      <c r="R89" s="4"/>
      <c r="S89" s="4"/>
    </row>
    <row r="90" spans="1:19">
      <c r="A90" s="4" t="s">
        <v>355</v>
      </c>
      <c r="B90" s="4" t="s">
        <v>356</v>
      </c>
      <c r="C90" s="4"/>
      <c r="D90" s="372" t="s">
        <v>404</v>
      </c>
      <c r="E90" s="372" t="s">
        <v>364</v>
      </c>
      <c r="F90" s="4" t="s">
        <v>340</v>
      </c>
      <c r="G90" s="328" t="s">
        <v>348</v>
      </c>
      <c r="H90" s="4" t="s">
        <v>341</v>
      </c>
      <c r="I90" s="333">
        <v>1</v>
      </c>
      <c r="J90" s="333">
        <v>1</v>
      </c>
      <c r="K90" s="4"/>
      <c r="L90" s="333">
        <v>58</v>
      </c>
      <c r="M90" s="333">
        <f t="shared" si="6"/>
        <v>58</v>
      </c>
      <c r="N90" s="333"/>
      <c r="O90" s="333">
        <v>6</v>
      </c>
      <c r="P90" s="4"/>
      <c r="Q90" s="4"/>
      <c r="R90" s="4"/>
      <c r="S90" s="4"/>
    </row>
    <row r="91" spans="1:19">
      <c r="A91" s="4" t="s">
        <v>355</v>
      </c>
      <c r="B91" s="4" t="s">
        <v>356</v>
      </c>
      <c r="C91" s="4"/>
      <c r="D91" s="372" t="s">
        <v>404</v>
      </c>
      <c r="E91" s="372" t="s">
        <v>364</v>
      </c>
      <c r="F91" s="4" t="s">
        <v>340</v>
      </c>
      <c r="G91" s="328" t="s">
        <v>348</v>
      </c>
      <c r="H91" s="4" t="s">
        <v>341</v>
      </c>
      <c r="I91" s="333">
        <v>2</v>
      </c>
      <c r="J91" s="333">
        <v>5</v>
      </c>
      <c r="K91" s="4"/>
      <c r="L91" s="333">
        <v>36</v>
      </c>
      <c r="M91" s="333">
        <f t="shared" ref="M91:M154" si="7">SUM(I91*L91)</f>
        <v>72</v>
      </c>
      <c r="N91" s="333"/>
      <c r="O91" s="333">
        <v>6</v>
      </c>
      <c r="P91" s="4"/>
      <c r="Q91" s="4"/>
      <c r="R91" s="4"/>
      <c r="S91" s="4"/>
    </row>
    <row r="92" spans="1:19">
      <c r="A92" s="4" t="s">
        <v>355</v>
      </c>
      <c r="B92" s="4" t="s">
        <v>356</v>
      </c>
      <c r="C92" s="4"/>
      <c r="D92" s="372" t="s">
        <v>404</v>
      </c>
      <c r="E92" s="372" t="s">
        <v>364</v>
      </c>
      <c r="F92" s="4" t="s">
        <v>343</v>
      </c>
      <c r="G92" s="328" t="s">
        <v>345</v>
      </c>
      <c r="H92" s="4" t="s">
        <v>341</v>
      </c>
      <c r="I92" s="333">
        <v>1</v>
      </c>
      <c r="J92" s="333">
        <v>2</v>
      </c>
      <c r="K92" s="4"/>
      <c r="L92" s="333">
        <v>26</v>
      </c>
      <c r="M92" s="333">
        <f t="shared" si="7"/>
        <v>26</v>
      </c>
      <c r="N92" s="333"/>
      <c r="O92" s="333">
        <v>6</v>
      </c>
      <c r="P92" s="4"/>
      <c r="Q92" s="4"/>
      <c r="R92" s="4"/>
      <c r="S92" s="4"/>
    </row>
    <row r="93" spans="1:19">
      <c r="A93" s="4" t="s">
        <v>355</v>
      </c>
      <c r="B93" s="4" t="s">
        <v>356</v>
      </c>
      <c r="C93" s="4"/>
      <c r="D93" s="372" t="s">
        <v>404</v>
      </c>
      <c r="E93" s="372" t="s">
        <v>369</v>
      </c>
      <c r="F93" s="4" t="s">
        <v>340</v>
      </c>
      <c r="G93" s="328" t="s">
        <v>348</v>
      </c>
      <c r="H93" s="4" t="s">
        <v>341</v>
      </c>
      <c r="I93" s="333">
        <v>2</v>
      </c>
      <c r="J93" s="333">
        <v>6</v>
      </c>
      <c r="K93" s="4"/>
      <c r="L93" s="333">
        <v>36</v>
      </c>
      <c r="M93" s="333">
        <f t="shared" si="7"/>
        <v>72</v>
      </c>
      <c r="N93" s="333"/>
      <c r="O93" s="333">
        <v>6</v>
      </c>
      <c r="P93" s="4"/>
      <c r="Q93" s="4"/>
      <c r="R93" s="4"/>
      <c r="S93" s="4"/>
    </row>
    <row r="94" spans="1:19">
      <c r="A94" s="4" t="s">
        <v>355</v>
      </c>
      <c r="B94" s="4" t="s">
        <v>356</v>
      </c>
      <c r="C94" s="4"/>
      <c r="D94" s="372" t="s">
        <v>404</v>
      </c>
      <c r="E94" s="372" t="s">
        <v>369</v>
      </c>
      <c r="F94" s="4" t="s">
        <v>343</v>
      </c>
      <c r="G94" s="328" t="s">
        <v>346</v>
      </c>
      <c r="H94" s="4" t="s">
        <v>341</v>
      </c>
      <c r="I94" s="333">
        <v>1</v>
      </c>
      <c r="J94" s="333">
        <v>1</v>
      </c>
      <c r="K94" s="4"/>
      <c r="L94" s="333">
        <v>26</v>
      </c>
      <c r="M94" s="333">
        <f t="shared" si="7"/>
        <v>26</v>
      </c>
      <c r="N94" s="333"/>
      <c r="O94" s="333">
        <v>6</v>
      </c>
      <c r="P94" s="4"/>
      <c r="Q94" s="4"/>
      <c r="R94" s="4"/>
      <c r="S94" s="4"/>
    </row>
    <row r="95" spans="1:19">
      <c r="A95" s="4" t="s">
        <v>355</v>
      </c>
      <c r="B95" s="4" t="s">
        <v>356</v>
      </c>
      <c r="C95" s="4"/>
      <c r="D95" s="372" t="s">
        <v>404</v>
      </c>
      <c r="E95" s="372" t="s">
        <v>419</v>
      </c>
      <c r="F95" s="4" t="s">
        <v>340</v>
      </c>
      <c r="G95" s="328" t="s">
        <v>348</v>
      </c>
      <c r="H95" s="4" t="s">
        <v>341</v>
      </c>
      <c r="I95" s="333">
        <v>1</v>
      </c>
      <c r="J95" s="333">
        <v>1</v>
      </c>
      <c r="K95" s="4"/>
      <c r="L95" s="333">
        <v>58</v>
      </c>
      <c r="M95" s="333">
        <f t="shared" si="7"/>
        <v>58</v>
      </c>
      <c r="N95" s="333"/>
      <c r="O95" s="333">
        <v>6</v>
      </c>
      <c r="P95" s="4"/>
      <c r="Q95" s="4"/>
      <c r="R95" s="4"/>
      <c r="S95" s="4"/>
    </row>
    <row r="96" spans="1:19">
      <c r="A96" s="4" t="s">
        <v>355</v>
      </c>
      <c r="B96" s="4" t="s">
        <v>356</v>
      </c>
      <c r="C96" s="4"/>
      <c r="D96" s="372" t="s">
        <v>404</v>
      </c>
      <c r="E96" s="372" t="s">
        <v>419</v>
      </c>
      <c r="F96" s="4" t="s">
        <v>343</v>
      </c>
      <c r="G96" s="328" t="s">
        <v>346</v>
      </c>
      <c r="H96" s="4" t="s">
        <v>341</v>
      </c>
      <c r="I96" s="333">
        <v>1</v>
      </c>
      <c r="J96" s="333">
        <v>1</v>
      </c>
      <c r="K96" s="4"/>
      <c r="L96" s="333">
        <v>26</v>
      </c>
      <c r="M96" s="333">
        <f t="shared" si="7"/>
        <v>26</v>
      </c>
      <c r="N96" s="333"/>
      <c r="O96" s="333">
        <v>6</v>
      </c>
      <c r="P96" s="4"/>
      <c r="Q96" s="4"/>
      <c r="R96" s="4"/>
      <c r="S96" s="4"/>
    </row>
    <row r="97" spans="1:19">
      <c r="A97" s="4" t="s">
        <v>355</v>
      </c>
      <c r="B97" s="4" t="s">
        <v>356</v>
      </c>
      <c r="C97" s="4"/>
      <c r="D97" s="372" t="s">
        <v>404</v>
      </c>
      <c r="E97" s="372" t="s">
        <v>420</v>
      </c>
      <c r="F97" s="4" t="s">
        <v>340</v>
      </c>
      <c r="G97" s="328" t="s">
        <v>348</v>
      </c>
      <c r="H97" s="4" t="s">
        <v>341</v>
      </c>
      <c r="I97" s="333">
        <v>1</v>
      </c>
      <c r="J97" s="333">
        <v>1</v>
      </c>
      <c r="K97" s="4"/>
      <c r="L97" s="333">
        <v>36</v>
      </c>
      <c r="M97" s="333">
        <f t="shared" si="7"/>
        <v>36</v>
      </c>
      <c r="N97" s="333"/>
      <c r="O97" s="333">
        <v>6</v>
      </c>
      <c r="P97" s="4"/>
      <c r="Q97" s="4"/>
      <c r="R97" s="4"/>
      <c r="S97" s="4"/>
    </row>
    <row r="98" spans="1:19">
      <c r="A98" s="4" t="s">
        <v>355</v>
      </c>
      <c r="B98" s="4" t="s">
        <v>356</v>
      </c>
      <c r="C98" s="4"/>
      <c r="D98" s="372" t="s">
        <v>404</v>
      </c>
      <c r="E98" s="372" t="s">
        <v>420</v>
      </c>
      <c r="F98" s="4" t="s">
        <v>343</v>
      </c>
      <c r="G98" s="328" t="s">
        <v>345</v>
      </c>
      <c r="H98" s="4" t="s">
        <v>341</v>
      </c>
      <c r="I98" s="333">
        <v>1</v>
      </c>
      <c r="J98" s="333">
        <v>2</v>
      </c>
      <c r="K98" s="4"/>
      <c r="L98" s="333">
        <v>26</v>
      </c>
      <c r="M98" s="333">
        <f t="shared" si="7"/>
        <v>26</v>
      </c>
      <c r="N98" s="333"/>
      <c r="O98" s="333">
        <v>6</v>
      </c>
      <c r="P98" s="4"/>
      <c r="Q98" s="4"/>
      <c r="R98" s="4"/>
      <c r="S98" s="4"/>
    </row>
    <row r="99" spans="1:19">
      <c r="A99" s="4" t="s">
        <v>355</v>
      </c>
      <c r="B99" s="4" t="s">
        <v>356</v>
      </c>
      <c r="C99" s="4"/>
      <c r="D99" s="372" t="s">
        <v>404</v>
      </c>
      <c r="E99" s="372" t="s">
        <v>421</v>
      </c>
      <c r="F99" s="4" t="s">
        <v>340</v>
      </c>
      <c r="G99" s="328" t="s">
        <v>348</v>
      </c>
      <c r="H99" s="4" t="s">
        <v>341</v>
      </c>
      <c r="I99" s="333">
        <v>2</v>
      </c>
      <c r="J99" s="333">
        <v>2</v>
      </c>
      <c r="K99" s="4"/>
      <c r="L99" s="333">
        <v>36</v>
      </c>
      <c r="M99" s="333">
        <f t="shared" si="7"/>
        <v>72</v>
      </c>
      <c r="N99" s="333"/>
      <c r="O99" s="333">
        <v>6</v>
      </c>
      <c r="P99" s="4"/>
      <c r="Q99" s="4"/>
      <c r="R99" s="4"/>
      <c r="S99" s="4"/>
    </row>
    <row r="100" spans="1:19">
      <c r="A100" s="4" t="s">
        <v>355</v>
      </c>
      <c r="B100" s="4" t="s">
        <v>356</v>
      </c>
      <c r="C100" s="4"/>
      <c r="D100" s="372" t="s">
        <v>404</v>
      </c>
      <c r="E100" s="372" t="s">
        <v>422</v>
      </c>
      <c r="F100" s="4" t="s">
        <v>340</v>
      </c>
      <c r="G100" s="328" t="s">
        <v>348</v>
      </c>
      <c r="H100" s="4" t="s">
        <v>341</v>
      </c>
      <c r="I100" s="333">
        <v>2</v>
      </c>
      <c r="J100" s="333">
        <v>2</v>
      </c>
      <c r="K100" s="4"/>
      <c r="L100" s="333">
        <v>36</v>
      </c>
      <c r="M100" s="333">
        <f t="shared" si="7"/>
        <v>72</v>
      </c>
      <c r="N100" s="333"/>
      <c r="O100" s="333">
        <v>6</v>
      </c>
      <c r="P100" s="4"/>
      <c r="Q100" s="4"/>
      <c r="R100" s="4"/>
      <c r="S100" s="4"/>
    </row>
    <row r="101" spans="1:19">
      <c r="A101" s="4" t="s">
        <v>355</v>
      </c>
      <c r="B101" s="4" t="s">
        <v>356</v>
      </c>
      <c r="C101" s="4"/>
      <c r="D101" s="372" t="s">
        <v>404</v>
      </c>
      <c r="E101" s="372" t="s">
        <v>423</v>
      </c>
      <c r="F101" s="4" t="s">
        <v>340</v>
      </c>
      <c r="G101" s="328" t="s">
        <v>348</v>
      </c>
      <c r="H101" s="4" t="s">
        <v>341</v>
      </c>
      <c r="I101" s="333">
        <v>2</v>
      </c>
      <c r="J101" s="333">
        <v>2</v>
      </c>
      <c r="K101" s="4"/>
      <c r="L101" s="333">
        <v>36</v>
      </c>
      <c r="M101" s="333">
        <f t="shared" si="7"/>
        <v>72</v>
      </c>
      <c r="N101" s="333"/>
      <c r="O101" s="333">
        <v>6</v>
      </c>
      <c r="P101" s="4"/>
      <c r="Q101" s="4"/>
      <c r="R101" s="4"/>
      <c r="S101" s="4"/>
    </row>
    <row r="102" spans="1:19">
      <c r="A102" s="4" t="s">
        <v>355</v>
      </c>
      <c r="B102" s="4" t="s">
        <v>356</v>
      </c>
      <c r="C102" s="4"/>
      <c r="D102" s="372" t="s">
        <v>404</v>
      </c>
      <c r="E102" s="372" t="s">
        <v>424</v>
      </c>
      <c r="F102" s="4" t="s">
        <v>340</v>
      </c>
      <c r="G102" s="328" t="s">
        <v>348</v>
      </c>
      <c r="H102" s="4" t="s">
        <v>341</v>
      </c>
      <c r="I102" s="333">
        <v>2</v>
      </c>
      <c r="J102" s="333">
        <v>2</v>
      </c>
      <c r="K102" s="4"/>
      <c r="L102" s="333">
        <v>36</v>
      </c>
      <c r="M102" s="333">
        <f t="shared" si="7"/>
        <v>72</v>
      </c>
      <c r="N102" s="333"/>
      <c r="O102" s="333">
        <v>6</v>
      </c>
      <c r="P102" s="4"/>
      <c r="Q102" s="4"/>
      <c r="R102" s="4"/>
      <c r="S102" s="4"/>
    </row>
    <row r="103" spans="1:19">
      <c r="A103" s="4" t="s">
        <v>355</v>
      </c>
      <c r="B103" s="4" t="s">
        <v>356</v>
      </c>
      <c r="C103" s="4"/>
      <c r="D103" s="372" t="s">
        <v>404</v>
      </c>
      <c r="E103" s="372" t="s">
        <v>425</v>
      </c>
      <c r="F103" s="4" t="s">
        <v>340</v>
      </c>
      <c r="G103" s="328" t="s">
        <v>348</v>
      </c>
      <c r="H103" s="4" t="s">
        <v>341</v>
      </c>
      <c r="I103" s="333">
        <v>2</v>
      </c>
      <c r="J103" s="333">
        <v>2</v>
      </c>
      <c r="K103" s="4"/>
      <c r="L103" s="333">
        <v>36</v>
      </c>
      <c r="M103" s="333">
        <f t="shared" si="7"/>
        <v>72</v>
      </c>
      <c r="N103" s="333"/>
      <c r="O103" s="333">
        <v>6</v>
      </c>
      <c r="P103" s="4"/>
      <c r="Q103" s="4"/>
      <c r="R103" s="4"/>
      <c r="S103" s="4"/>
    </row>
    <row r="104" spans="1:19">
      <c r="A104" s="4" t="s">
        <v>355</v>
      </c>
      <c r="B104" s="4" t="s">
        <v>356</v>
      </c>
      <c r="C104" s="4"/>
      <c r="D104" s="372" t="s">
        <v>404</v>
      </c>
      <c r="E104" s="372" t="s">
        <v>426</v>
      </c>
      <c r="F104" s="4" t="s">
        <v>340</v>
      </c>
      <c r="G104" s="328" t="s">
        <v>348</v>
      </c>
      <c r="H104" s="4" t="s">
        <v>341</v>
      </c>
      <c r="I104" s="333">
        <v>2</v>
      </c>
      <c r="J104" s="333">
        <v>2</v>
      </c>
      <c r="K104" s="4"/>
      <c r="L104" s="333">
        <v>36</v>
      </c>
      <c r="M104" s="333">
        <f t="shared" si="7"/>
        <v>72</v>
      </c>
      <c r="N104" s="333"/>
      <c r="O104" s="333">
        <v>6</v>
      </c>
      <c r="P104" s="4"/>
      <c r="Q104" s="4"/>
      <c r="R104" s="4"/>
      <c r="S104" s="4"/>
    </row>
    <row r="105" spans="1:19">
      <c r="A105" s="4" t="s">
        <v>355</v>
      </c>
      <c r="B105" s="4" t="s">
        <v>356</v>
      </c>
      <c r="C105" s="4"/>
      <c r="D105" s="372" t="s">
        <v>404</v>
      </c>
      <c r="E105" s="372" t="s">
        <v>427</v>
      </c>
      <c r="F105" s="4" t="s">
        <v>340</v>
      </c>
      <c r="G105" s="328" t="s">
        <v>348</v>
      </c>
      <c r="H105" s="4" t="s">
        <v>341</v>
      </c>
      <c r="I105" s="333">
        <v>2</v>
      </c>
      <c r="J105" s="333">
        <v>4</v>
      </c>
      <c r="K105" s="4"/>
      <c r="L105" s="333">
        <v>36</v>
      </c>
      <c r="M105" s="333">
        <f t="shared" si="7"/>
        <v>72</v>
      </c>
      <c r="N105" s="333"/>
      <c r="O105" s="333">
        <v>6</v>
      </c>
      <c r="P105" s="4"/>
      <c r="Q105" s="4"/>
      <c r="R105" s="4"/>
      <c r="S105" s="4"/>
    </row>
    <row r="106" spans="1:19">
      <c r="A106" s="4" t="s">
        <v>355</v>
      </c>
      <c r="B106" s="4" t="s">
        <v>356</v>
      </c>
      <c r="C106" s="4"/>
      <c r="D106" s="372" t="s">
        <v>404</v>
      </c>
      <c r="E106" s="372" t="s">
        <v>428</v>
      </c>
      <c r="F106" s="4" t="s">
        <v>340</v>
      </c>
      <c r="G106" s="328" t="s">
        <v>348</v>
      </c>
      <c r="H106" s="4" t="s">
        <v>341</v>
      </c>
      <c r="I106" s="333">
        <v>2</v>
      </c>
      <c r="J106" s="333">
        <v>4</v>
      </c>
      <c r="K106" s="4"/>
      <c r="L106" s="333">
        <v>36</v>
      </c>
      <c r="M106" s="333">
        <f t="shared" si="7"/>
        <v>72</v>
      </c>
      <c r="N106" s="333"/>
      <c r="O106" s="333">
        <v>6</v>
      </c>
      <c r="P106" s="4"/>
      <c r="Q106" s="4"/>
      <c r="R106" s="4"/>
      <c r="S106" s="4"/>
    </row>
    <row r="107" spans="1:19">
      <c r="A107" s="4" t="s">
        <v>355</v>
      </c>
      <c r="B107" s="4" t="s">
        <v>356</v>
      </c>
      <c r="C107" s="4"/>
      <c r="D107" s="372" t="s">
        <v>404</v>
      </c>
      <c r="E107" s="372" t="s">
        <v>429</v>
      </c>
      <c r="F107" s="4" t="s">
        <v>340</v>
      </c>
      <c r="G107" s="328" t="s">
        <v>348</v>
      </c>
      <c r="H107" s="4" t="s">
        <v>341</v>
      </c>
      <c r="I107" s="333">
        <v>2</v>
      </c>
      <c r="J107" s="333">
        <v>4</v>
      </c>
      <c r="K107" s="4"/>
      <c r="L107" s="333">
        <v>36</v>
      </c>
      <c r="M107" s="333">
        <f t="shared" si="7"/>
        <v>72</v>
      </c>
      <c r="N107" s="333"/>
      <c r="O107" s="333">
        <v>6</v>
      </c>
      <c r="P107" s="4"/>
      <c r="Q107" s="4"/>
      <c r="R107" s="4"/>
      <c r="S107" s="4"/>
    </row>
    <row r="108" spans="1:19">
      <c r="A108" s="4" t="s">
        <v>355</v>
      </c>
      <c r="B108" s="4" t="s">
        <v>356</v>
      </c>
      <c r="C108" s="4"/>
      <c r="D108" s="372" t="s">
        <v>404</v>
      </c>
      <c r="E108" s="372" t="s">
        <v>430</v>
      </c>
      <c r="F108" s="4" t="s">
        <v>340</v>
      </c>
      <c r="G108" s="328" t="s">
        <v>348</v>
      </c>
      <c r="H108" s="4" t="s">
        <v>341</v>
      </c>
      <c r="I108" s="333">
        <v>2</v>
      </c>
      <c r="J108" s="333">
        <v>3</v>
      </c>
      <c r="K108" s="4"/>
      <c r="L108" s="333">
        <v>36</v>
      </c>
      <c r="M108" s="333">
        <f t="shared" si="7"/>
        <v>72</v>
      </c>
      <c r="N108" s="333"/>
      <c r="O108" s="333">
        <v>6</v>
      </c>
      <c r="P108" s="4"/>
      <c r="Q108" s="4"/>
      <c r="R108" s="4"/>
      <c r="S108" s="4"/>
    </row>
    <row r="109" spans="1:19">
      <c r="A109" s="4" t="s">
        <v>355</v>
      </c>
      <c r="B109" s="4" t="s">
        <v>356</v>
      </c>
      <c r="C109" s="4"/>
      <c r="D109" s="372" t="s">
        <v>431</v>
      </c>
      <c r="E109" s="372" t="s">
        <v>432</v>
      </c>
      <c r="F109" s="4" t="s">
        <v>340</v>
      </c>
      <c r="G109" s="328" t="s">
        <v>348</v>
      </c>
      <c r="H109" s="4" t="s">
        <v>341</v>
      </c>
      <c r="I109" s="333">
        <v>2</v>
      </c>
      <c r="J109" s="333">
        <v>2</v>
      </c>
      <c r="K109" s="4"/>
      <c r="L109" s="333">
        <v>36</v>
      </c>
      <c r="M109" s="333">
        <f t="shared" si="7"/>
        <v>72</v>
      </c>
      <c r="N109" s="333"/>
      <c r="O109" s="333">
        <v>6</v>
      </c>
      <c r="P109" s="4"/>
      <c r="Q109" s="4"/>
      <c r="R109" s="4"/>
      <c r="S109" s="4"/>
    </row>
    <row r="110" spans="1:19">
      <c r="A110" s="4" t="s">
        <v>355</v>
      </c>
      <c r="B110" s="4" t="s">
        <v>356</v>
      </c>
      <c r="C110" s="4"/>
      <c r="D110" s="372" t="s">
        <v>431</v>
      </c>
      <c r="E110" s="372" t="s">
        <v>432</v>
      </c>
      <c r="F110" s="4" t="s">
        <v>343</v>
      </c>
      <c r="G110" s="328" t="s">
        <v>383</v>
      </c>
      <c r="H110" s="4" t="s">
        <v>384</v>
      </c>
      <c r="I110" s="333">
        <v>2</v>
      </c>
      <c r="J110" s="333">
        <v>1</v>
      </c>
      <c r="K110" s="4"/>
      <c r="L110" s="333">
        <v>18</v>
      </c>
      <c r="M110" s="333">
        <f t="shared" si="7"/>
        <v>36</v>
      </c>
      <c r="N110" s="333"/>
      <c r="O110" s="333">
        <v>6</v>
      </c>
      <c r="P110" s="4"/>
      <c r="Q110" s="4"/>
      <c r="R110" s="4"/>
      <c r="S110" s="4"/>
    </row>
    <row r="111" spans="1:19">
      <c r="A111" s="4" t="s">
        <v>355</v>
      </c>
      <c r="B111" s="4" t="s">
        <v>356</v>
      </c>
      <c r="C111" s="4"/>
      <c r="D111" s="372" t="s">
        <v>431</v>
      </c>
      <c r="E111" s="372" t="s">
        <v>433</v>
      </c>
      <c r="F111" s="4" t="s">
        <v>340</v>
      </c>
      <c r="G111" s="328" t="s">
        <v>348</v>
      </c>
      <c r="H111" s="4" t="s">
        <v>341</v>
      </c>
      <c r="I111" s="333">
        <v>2</v>
      </c>
      <c r="J111" s="333">
        <v>2</v>
      </c>
      <c r="K111" s="4"/>
      <c r="L111" s="333">
        <v>36</v>
      </c>
      <c r="M111" s="333">
        <f t="shared" si="7"/>
        <v>72</v>
      </c>
      <c r="N111" s="333"/>
      <c r="O111" s="333">
        <v>6</v>
      </c>
      <c r="P111" s="4"/>
      <c r="Q111" s="4"/>
      <c r="R111" s="4"/>
      <c r="S111" s="4"/>
    </row>
    <row r="112" spans="1:19">
      <c r="A112" s="4" t="s">
        <v>355</v>
      </c>
      <c r="B112" s="4" t="s">
        <v>356</v>
      </c>
      <c r="C112" s="4"/>
      <c r="D112" s="372" t="s">
        <v>431</v>
      </c>
      <c r="E112" s="372" t="s">
        <v>433</v>
      </c>
      <c r="F112" s="4" t="s">
        <v>343</v>
      </c>
      <c r="G112" s="328" t="s">
        <v>383</v>
      </c>
      <c r="H112" s="4" t="s">
        <v>384</v>
      </c>
      <c r="I112" s="333">
        <v>2</v>
      </c>
      <c r="J112" s="333">
        <v>1</v>
      </c>
      <c r="K112" s="4"/>
      <c r="L112" s="333">
        <v>18</v>
      </c>
      <c r="M112" s="333">
        <f t="shared" si="7"/>
        <v>36</v>
      </c>
      <c r="N112" s="333"/>
      <c r="O112" s="333">
        <v>6</v>
      </c>
      <c r="P112" s="4"/>
      <c r="Q112" s="4"/>
      <c r="R112" s="4"/>
      <c r="S112" s="4"/>
    </row>
    <row r="113" spans="1:19">
      <c r="A113" s="4" t="s">
        <v>355</v>
      </c>
      <c r="B113" s="4" t="s">
        <v>356</v>
      </c>
      <c r="C113" s="4"/>
      <c r="D113" s="372" t="s">
        <v>431</v>
      </c>
      <c r="E113" s="372" t="s">
        <v>434</v>
      </c>
      <c r="F113" s="4" t="s">
        <v>343</v>
      </c>
      <c r="G113" s="328" t="s">
        <v>383</v>
      </c>
      <c r="H113" s="4" t="s">
        <v>384</v>
      </c>
      <c r="I113" s="333">
        <v>2</v>
      </c>
      <c r="J113" s="333">
        <v>1</v>
      </c>
      <c r="K113" s="4"/>
      <c r="L113" s="333">
        <v>18</v>
      </c>
      <c r="M113" s="333">
        <f t="shared" si="7"/>
        <v>36</v>
      </c>
      <c r="N113" s="333"/>
      <c r="O113" s="333">
        <v>6</v>
      </c>
      <c r="P113" s="4"/>
      <c r="Q113" s="4"/>
      <c r="R113" s="4"/>
      <c r="S113" s="4"/>
    </row>
    <row r="114" spans="1:19">
      <c r="A114" s="4" t="s">
        <v>355</v>
      </c>
      <c r="B114" s="4" t="s">
        <v>356</v>
      </c>
      <c r="C114" s="4"/>
      <c r="D114" s="372" t="s">
        <v>431</v>
      </c>
      <c r="E114" s="372" t="s">
        <v>370</v>
      </c>
      <c r="F114" s="4" t="s">
        <v>343</v>
      </c>
      <c r="G114" s="328" t="s">
        <v>383</v>
      </c>
      <c r="H114" s="4" t="s">
        <v>384</v>
      </c>
      <c r="I114" s="333">
        <v>2</v>
      </c>
      <c r="J114" s="333">
        <v>3</v>
      </c>
      <c r="K114" s="4"/>
      <c r="L114" s="333">
        <v>18</v>
      </c>
      <c r="M114" s="333">
        <f t="shared" si="7"/>
        <v>36</v>
      </c>
      <c r="N114" s="333"/>
      <c r="O114" s="333">
        <v>6</v>
      </c>
      <c r="P114" s="4"/>
      <c r="Q114" s="4"/>
      <c r="R114" s="4"/>
      <c r="S114" s="4"/>
    </row>
    <row r="115" spans="1:19">
      <c r="A115" s="4" t="s">
        <v>355</v>
      </c>
      <c r="B115" s="4" t="s">
        <v>356</v>
      </c>
      <c r="C115" s="4"/>
      <c r="D115" s="372" t="s">
        <v>431</v>
      </c>
      <c r="E115" s="372" t="s">
        <v>364</v>
      </c>
      <c r="F115" s="4" t="s">
        <v>343</v>
      </c>
      <c r="G115" s="328" t="s">
        <v>345</v>
      </c>
      <c r="H115" s="4" t="s">
        <v>341</v>
      </c>
      <c r="I115" s="333">
        <v>2</v>
      </c>
      <c r="J115" s="333">
        <v>10</v>
      </c>
      <c r="K115" s="4"/>
      <c r="L115" s="333">
        <v>26</v>
      </c>
      <c r="M115" s="333">
        <f t="shared" si="7"/>
        <v>52</v>
      </c>
      <c r="N115" s="333"/>
      <c r="O115" s="333">
        <v>6</v>
      </c>
      <c r="P115" s="4"/>
      <c r="Q115" s="4"/>
      <c r="R115" s="4"/>
      <c r="S115" s="4"/>
    </row>
    <row r="116" spans="1:19">
      <c r="A116" s="4" t="s">
        <v>355</v>
      </c>
      <c r="B116" s="4" t="s">
        <v>356</v>
      </c>
      <c r="C116" s="4"/>
      <c r="D116" s="372" t="s">
        <v>431</v>
      </c>
      <c r="E116" s="372" t="s">
        <v>435</v>
      </c>
      <c r="F116" s="4" t="s">
        <v>343</v>
      </c>
      <c r="G116" s="328" t="s">
        <v>438</v>
      </c>
      <c r="H116" s="4" t="s">
        <v>344</v>
      </c>
      <c r="I116" s="333">
        <v>1</v>
      </c>
      <c r="J116" s="333">
        <v>12</v>
      </c>
      <c r="K116" s="4"/>
      <c r="L116" s="333">
        <v>20</v>
      </c>
      <c r="M116" s="333">
        <f t="shared" si="7"/>
        <v>20</v>
      </c>
      <c r="N116" s="333"/>
      <c r="O116" s="333">
        <v>6</v>
      </c>
      <c r="P116" s="4"/>
      <c r="Q116" s="4"/>
      <c r="R116" s="4"/>
      <c r="S116" s="4"/>
    </row>
    <row r="117" spans="1:19">
      <c r="A117" s="4" t="s">
        <v>355</v>
      </c>
      <c r="B117" s="4" t="s">
        <v>356</v>
      </c>
      <c r="C117" s="4"/>
      <c r="D117" s="372" t="s">
        <v>431</v>
      </c>
      <c r="E117" s="372" t="s">
        <v>436</v>
      </c>
      <c r="F117" s="4" t="s">
        <v>343</v>
      </c>
      <c r="G117" s="328" t="s">
        <v>438</v>
      </c>
      <c r="H117" s="4" t="s">
        <v>344</v>
      </c>
      <c r="I117" s="333">
        <v>1</v>
      </c>
      <c r="J117" s="333">
        <v>12</v>
      </c>
      <c r="K117" s="4"/>
      <c r="L117" s="333">
        <v>20</v>
      </c>
      <c r="M117" s="333">
        <f t="shared" si="7"/>
        <v>20</v>
      </c>
      <c r="N117" s="333"/>
      <c r="O117" s="333">
        <v>6</v>
      </c>
      <c r="P117" s="4"/>
      <c r="Q117" s="4"/>
      <c r="R117" s="4"/>
      <c r="S117" s="4"/>
    </row>
    <row r="118" spans="1:19">
      <c r="A118" s="4" t="s">
        <v>355</v>
      </c>
      <c r="B118" s="4" t="s">
        <v>356</v>
      </c>
      <c r="C118" s="4"/>
      <c r="D118" s="372" t="s">
        <v>431</v>
      </c>
      <c r="E118" s="372" t="s">
        <v>437</v>
      </c>
      <c r="F118" s="4" t="s">
        <v>343</v>
      </c>
      <c r="G118" s="328" t="s">
        <v>438</v>
      </c>
      <c r="H118" s="4" t="s">
        <v>344</v>
      </c>
      <c r="I118" s="333">
        <v>1</v>
      </c>
      <c r="J118" s="333">
        <v>12</v>
      </c>
      <c r="K118" s="4"/>
      <c r="L118" s="333">
        <v>20</v>
      </c>
      <c r="M118" s="333">
        <f t="shared" si="7"/>
        <v>20</v>
      </c>
      <c r="N118" s="333"/>
      <c r="O118" s="333">
        <v>6</v>
      </c>
      <c r="P118" s="4"/>
      <c r="Q118" s="4"/>
      <c r="R118" s="4"/>
      <c r="S118" s="4"/>
    </row>
    <row r="119" spans="1:19">
      <c r="A119" s="4" t="s">
        <v>355</v>
      </c>
      <c r="B119" s="4" t="s">
        <v>356</v>
      </c>
      <c r="C119" s="4"/>
      <c r="D119" s="372" t="s">
        <v>431</v>
      </c>
      <c r="E119" s="372" t="s">
        <v>439</v>
      </c>
      <c r="F119" s="4" t="s">
        <v>343</v>
      </c>
      <c r="G119" s="328" t="s">
        <v>383</v>
      </c>
      <c r="H119" s="4" t="s">
        <v>384</v>
      </c>
      <c r="I119" s="333">
        <v>2</v>
      </c>
      <c r="J119" s="333">
        <v>8</v>
      </c>
      <c r="K119" s="4"/>
      <c r="L119" s="333">
        <v>18</v>
      </c>
      <c r="M119" s="333">
        <f t="shared" si="7"/>
        <v>36</v>
      </c>
      <c r="N119" s="333"/>
      <c r="O119" s="333">
        <v>6</v>
      </c>
      <c r="P119" s="4"/>
      <c r="Q119" s="4"/>
      <c r="R119" s="4"/>
      <c r="S119" s="4"/>
    </row>
    <row r="120" spans="1:19">
      <c r="A120" s="4" t="s">
        <v>355</v>
      </c>
      <c r="B120" s="4" t="s">
        <v>356</v>
      </c>
      <c r="C120" s="4"/>
      <c r="D120" s="372" t="s">
        <v>431</v>
      </c>
      <c r="E120" s="372" t="s">
        <v>440</v>
      </c>
      <c r="F120" s="4" t="s">
        <v>343</v>
      </c>
      <c r="G120" s="328" t="s">
        <v>345</v>
      </c>
      <c r="H120" s="4" t="s">
        <v>341</v>
      </c>
      <c r="I120" s="333">
        <v>2</v>
      </c>
      <c r="J120" s="333">
        <v>1</v>
      </c>
      <c r="K120" s="4"/>
      <c r="L120" s="333">
        <v>26</v>
      </c>
      <c r="M120" s="333">
        <f t="shared" si="7"/>
        <v>52</v>
      </c>
      <c r="N120" s="333"/>
      <c r="O120" s="333">
        <v>6</v>
      </c>
      <c r="P120" s="4"/>
      <c r="Q120" s="4"/>
      <c r="R120" s="4"/>
      <c r="S120" s="4"/>
    </row>
    <row r="121" spans="1:19">
      <c r="A121" s="4" t="s">
        <v>355</v>
      </c>
      <c r="B121" s="4" t="s">
        <v>356</v>
      </c>
      <c r="C121" s="4"/>
      <c r="D121" s="372" t="s">
        <v>431</v>
      </c>
      <c r="E121" s="372" t="s">
        <v>441</v>
      </c>
      <c r="F121" s="4" t="s">
        <v>343</v>
      </c>
      <c r="G121" s="328" t="s">
        <v>345</v>
      </c>
      <c r="H121" s="4" t="s">
        <v>341</v>
      </c>
      <c r="I121" s="333">
        <v>2</v>
      </c>
      <c r="J121" s="333">
        <v>1</v>
      </c>
      <c r="K121" s="4"/>
      <c r="L121" s="333">
        <v>26</v>
      </c>
      <c r="M121" s="333">
        <f t="shared" si="7"/>
        <v>52</v>
      </c>
      <c r="N121" s="333"/>
      <c r="O121" s="333">
        <v>6</v>
      </c>
      <c r="P121" s="4"/>
      <c r="Q121" s="4"/>
      <c r="R121" s="4"/>
      <c r="S121" s="4"/>
    </row>
    <row r="122" spans="1:19">
      <c r="A122" s="4" t="s">
        <v>355</v>
      </c>
      <c r="B122" s="4" t="s">
        <v>356</v>
      </c>
      <c r="C122" s="4"/>
      <c r="D122" s="372" t="s">
        <v>431</v>
      </c>
      <c r="E122" s="372" t="s">
        <v>442</v>
      </c>
      <c r="F122" s="4" t="s">
        <v>343</v>
      </c>
      <c r="G122" s="328" t="s">
        <v>345</v>
      </c>
      <c r="H122" s="4" t="s">
        <v>341</v>
      </c>
      <c r="I122" s="333">
        <v>2</v>
      </c>
      <c r="J122" s="333">
        <v>1</v>
      </c>
      <c r="K122" s="4"/>
      <c r="L122" s="333">
        <v>26</v>
      </c>
      <c r="M122" s="333">
        <f t="shared" si="7"/>
        <v>52</v>
      </c>
      <c r="N122" s="333"/>
      <c r="O122" s="333">
        <v>6</v>
      </c>
      <c r="P122" s="4"/>
      <c r="Q122" s="4"/>
      <c r="R122" s="4"/>
      <c r="S122" s="4"/>
    </row>
    <row r="123" spans="1:19">
      <c r="A123" s="4" t="s">
        <v>355</v>
      </c>
      <c r="B123" s="4" t="s">
        <v>356</v>
      </c>
      <c r="C123" s="4"/>
      <c r="D123" s="372" t="s">
        <v>431</v>
      </c>
      <c r="E123" s="372" t="s">
        <v>443</v>
      </c>
      <c r="F123" s="4" t="s">
        <v>343</v>
      </c>
      <c r="G123" s="328" t="s">
        <v>345</v>
      </c>
      <c r="H123" s="4" t="s">
        <v>341</v>
      </c>
      <c r="I123" s="333">
        <v>2</v>
      </c>
      <c r="J123" s="333">
        <v>1</v>
      </c>
      <c r="K123" s="4"/>
      <c r="L123" s="333">
        <v>26</v>
      </c>
      <c r="M123" s="333">
        <f t="shared" si="7"/>
        <v>52</v>
      </c>
      <c r="N123" s="333"/>
      <c r="O123" s="333">
        <v>6</v>
      </c>
      <c r="P123" s="4"/>
      <c r="Q123" s="4"/>
      <c r="R123" s="4"/>
      <c r="S123" s="4"/>
    </row>
    <row r="124" spans="1:19">
      <c r="A124" s="4" t="s">
        <v>355</v>
      </c>
      <c r="B124" s="4" t="s">
        <v>356</v>
      </c>
      <c r="C124" s="4"/>
      <c r="D124" s="372" t="s">
        <v>431</v>
      </c>
      <c r="E124" s="372" t="s">
        <v>444</v>
      </c>
      <c r="F124" s="4" t="s">
        <v>343</v>
      </c>
      <c r="G124" s="328" t="s">
        <v>345</v>
      </c>
      <c r="H124" s="4" t="s">
        <v>341</v>
      </c>
      <c r="I124" s="333">
        <v>2</v>
      </c>
      <c r="J124" s="333">
        <v>4</v>
      </c>
      <c r="K124" s="4"/>
      <c r="L124" s="333">
        <v>26</v>
      </c>
      <c r="M124" s="333">
        <f t="shared" si="7"/>
        <v>52</v>
      </c>
      <c r="N124" s="333"/>
      <c r="O124" s="333">
        <v>6</v>
      </c>
      <c r="P124" s="4"/>
      <c r="Q124" s="4"/>
      <c r="R124" s="4"/>
      <c r="S124" s="4"/>
    </row>
    <row r="125" spans="1:19">
      <c r="A125" s="4" t="s">
        <v>355</v>
      </c>
      <c r="B125" s="4" t="s">
        <v>356</v>
      </c>
      <c r="C125" s="4"/>
      <c r="D125" s="372" t="s">
        <v>431</v>
      </c>
      <c r="E125" s="372" t="s">
        <v>369</v>
      </c>
      <c r="F125" s="4" t="s">
        <v>340</v>
      </c>
      <c r="G125" s="328" t="s">
        <v>348</v>
      </c>
      <c r="H125" s="4" t="s">
        <v>341</v>
      </c>
      <c r="I125" s="333">
        <v>2</v>
      </c>
      <c r="J125" s="333">
        <v>5</v>
      </c>
      <c r="K125" s="4"/>
      <c r="L125" s="333">
        <v>36</v>
      </c>
      <c r="M125" s="333">
        <f t="shared" si="7"/>
        <v>72</v>
      </c>
      <c r="N125" s="333"/>
      <c r="O125" s="333">
        <v>6</v>
      </c>
      <c r="P125" s="4"/>
      <c r="Q125" s="4"/>
      <c r="R125" s="4"/>
      <c r="S125" s="4"/>
    </row>
    <row r="126" spans="1:19">
      <c r="A126" s="4" t="s">
        <v>355</v>
      </c>
      <c r="B126" s="4" t="s">
        <v>356</v>
      </c>
      <c r="C126" s="4"/>
      <c r="D126" s="372" t="s">
        <v>431</v>
      </c>
      <c r="E126" s="372" t="s">
        <v>369</v>
      </c>
      <c r="F126" s="4" t="s">
        <v>340</v>
      </c>
      <c r="G126" s="328" t="s">
        <v>348</v>
      </c>
      <c r="H126" s="4" t="s">
        <v>341</v>
      </c>
      <c r="I126" s="333">
        <v>1</v>
      </c>
      <c r="J126" s="333">
        <v>11</v>
      </c>
      <c r="K126" s="4"/>
      <c r="L126" s="333">
        <v>36</v>
      </c>
      <c r="M126" s="333">
        <f t="shared" si="7"/>
        <v>36</v>
      </c>
      <c r="N126" s="333"/>
      <c r="O126" s="333">
        <v>6</v>
      </c>
      <c r="P126" s="4"/>
      <c r="Q126" s="4"/>
      <c r="R126" s="4"/>
      <c r="S126" s="4"/>
    </row>
    <row r="127" spans="1:19">
      <c r="A127" s="4" t="s">
        <v>355</v>
      </c>
      <c r="B127" s="4" t="s">
        <v>356</v>
      </c>
      <c r="C127" s="4"/>
      <c r="D127" s="372" t="s">
        <v>431</v>
      </c>
      <c r="E127" s="372" t="s">
        <v>369</v>
      </c>
      <c r="F127" s="4" t="s">
        <v>340</v>
      </c>
      <c r="G127" s="328" t="s">
        <v>348</v>
      </c>
      <c r="H127" s="4" t="s">
        <v>341</v>
      </c>
      <c r="I127" s="333">
        <v>2</v>
      </c>
      <c r="J127" s="333">
        <v>5</v>
      </c>
      <c r="K127" s="4"/>
      <c r="L127" s="333">
        <v>58</v>
      </c>
      <c r="M127" s="333">
        <f t="shared" si="7"/>
        <v>116</v>
      </c>
      <c r="N127" s="333"/>
      <c r="O127" s="333">
        <v>6</v>
      </c>
      <c r="P127" s="4"/>
      <c r="Q127" s="4"/>
      <c r="R127" s="4"/>
      <c r="S127" s="4"/>
    </row>
    <row r="128" spans="1:19">
      <c r="A128" s="4" t="s">
        <v>355</v>
      </c>
      <c r="B128" s="4" t="s">
        <v>356</v>
      </c>
      <c r="C128" s="4"/>
      <c r="D128" s="372" t="s">
        <v>431</v>
      </c>
      <c r="E128" s="372" t="s">
        <v>369</v>
      </c>
      <c r="F128" s="4" t="s">
        <v>340</v>
      </c>
      <c r="G128" s="328" t="s">
        <v>348</v>
      </c>
      <c r="H128" s="4" t="s">
        <v>341</v>
      </c>
      <c r="I128" s="333">
        <v>1</v>
      </c>
      <c r="J128" s="333">
        <v>1</v>
      </c>
      <c r="K128" s="4"/>
      <c r="L128" s="333">
        <v>58</v>
      </c>
      <c r="M128" s="333">
        <f t="shared" si="7"/>
        <v>58</v>
      </c>
      <c r="N128" s="333"/>
      <c r="O128" s="333">
        <v>6</v>
      </c>
      <c r="P128" s="4"/>
      <c r="Q128" s="4"/>
      <c r="R128" s="4"/>
      <c r="S128" s="4"/>
    </row>
    <row r="129" spans="1:19">
      <c r="A129" s="4" t="s">
        <v>355</v>
      </c>
      <c r="B129" s="4" t="s">
        <v>356</v>
      </c>
      <c r="C129" s="4"/>
      <c r="D129" s="372" t="s">
        <v>431</v>
      </c>
      <c r="E129" s="372" t="s">
        <v>369</v>
      </c>
      <c r="F129" s="4" t="s">
        <v>406</v>
      </c>
      <c r="G129" s="328" t="s">
        <v>348</v>
      </c>
      <c r="H129" s="4" t="s">
        <v>341</v>
      </c>
      <c r="I129" s="333">
        <v>1</v>
      </c>
      <c r="J129" s="333">
        <v>1</v>
      </c>
      <c r="K129" s="4"/>
      <c r="L129" s="333">
        <v>20</v>
      </c>
      <c r="M129" s="333">
        <f t="shared" si="7"/>
        <v>20</v>
      </c>
      <c r="N129" s="333"/>
      <c r="O129" s="333">
        <v>6</v>
      </c>
      <c r="P129" s="4"/>
      <c r="Q129" s="4"/>
      <c r="R129" s="4"/>
      <c r="S129" s="4"/>
    </row>
    <row r="130" spans="1:19">
      <c r="A130" s="4" t="s">
        <v>355</v>
      </c>
      <c r="B130" s="4" t="s">
        <v>356</v>
      </c>
      <c r="C130" s="4"/>
      <c r="D130" s="372" t="s">
        <v>445</v>
      </c>
      <c r="E130" s="372" t="s">
        <v>446</v>
      </c>
      <c r="F130" s="4" t="s">
        <v>340</v>
      </c>
      <c r="G130" s="328" t="s">
        <v>348</v>
      </c>
      <c r="H130" s="4" t="s">
        <v>341</v>
      </c>
      <c r="I130" s="333">
        <v>2</v>
      </c>
      <c r="J130" s="333">
        <v>2</v>
      </c>
      <c r="K130" s="4"/>
      <c r="L130" s="333">
        <v>36</v>
      </c>
      <c r="M130" s="333">
        <f t="shared" si="7"/>
        <v>72</v>
      </c>
      <c r="N130" s="333"/>
      <c r="O130" s="333">
        <v>6</v>
      </c>
      <c r="P130" s="4"/>
      <c r="Q130" s="4"/>
      <c r="R130" s="4"/>
      <c r="S130" s="4"/>
    </row>
    <row r="131" spans="1:19">
      <c r="A131" s="4" t="s">
        <v>355</v>
      </c>
      <c r="B131" s="4" t="s">
        <v>356</v>
      </c>
      <c r="C131" s="4"/>
      <c r="D131" s="372" t="s">
        <v>445</v>
      </c>
      <c r="E131" s="372" t="s">
        <v>447</v>
      </c>
      <c r="F131" s="4" t="s">
        <v>340</v>
      </c>
      <c r="G131" s="328" t="s">
        <v>348</v>
      </c>
      <c r="H131" s="4" t="s">
        <v>341</v>
      </c>
      <c r="I131" s="333">
        <v>2</v>
      </c>
      <c r="J131" s="333">
        <v>2</v>
      </c>
      <c r="K131" s="4"/>
      <c r="L131" s="333">
        <v>36</v>
      </c>
      <c r="M131" s="333">
        <f t="shared" si="7"/>
        <v>72</v>
      </c>
      <c r="N131" s="333"/>
      <c r="O131" s="333">
        <v>6</v>
      </c>
      <c r="P131" s="4"/>
      <c r="Q131" s="4"/>
      <c r="R131" s="4"/>
      <c r="S131" s="4"/>
    </row>
    <row r="132" spans="1:19">
      <c r="A132" s="4" t="s">
        <v>355</v>
      </c>
      <c r="B132" s="4" t="s">
        <v>356</v>
      </c>
      <c r="C132" s="4"/>
      <c r="D132" s="372" t="s">
        <v>445</v>
      </c>
      <c r="E132" s="372" t="s">
        <v>448</v>
      </c>
      <c r="F132" s="4" t="s">
        <v>340</v>
      </c>
      <c r="G132" s="328" t="s">
        <v>378</v>
      </c>
      <c r="H132" s="4" t="s">
        <v>341</v>
      </c>
      <c r="I132" s="333">
        <v>2</v>
      </c>
      <c r="J132" s="333">
        <v>3</v>
      </c>
      <c r="K132" s="4"/>
      <c r="L132" s="333">
        <v>36</v>
      </c>
      <c r="M132" s="333">
        <f t="shared" si="7"/>
        <v>72</v>
      </c>
      <c r="N132" s="333"/>
      <c r="O132" s="333">
        <v>6</v>
      </c>
      <c r="P132" s="4"/>
      <c r="Q132" s="4"/>
      <c r="R132" s="4"/>
      <c r="S132" s="4"/>
    </row>
    <row r="133" spans="1:19">
      <c r="A133" s="4" t="s">
        <v>355</v>
      </c>
      <c r="B133" s="4" t="s">
        <v>356</v>
      </c>
      <c r="C133" s="4"/>
      <c r="D133" s="372" t="s">
        <v>449</v>
      </c>
      <c r="E133" s="372" t="s">
        <v>450</v>
      </c>
      <c r="F133" s="4" t="s">
        <v>340</v>
      </c>
      <c r="G133" s="328" t="s">
        <v>378</v>
      </c>
      <c r="H133" s="4" t="s">
        <v>341</v>
      </c>
      <c r="I133" s="333">
        <v>2</v>
      </c>
      <c r="J133" s="333">
        <v>2</v>
      </c>
      <c r="K133" s="4"/>
      <c r="L133" s="333">
        <v>36</v>
      </c>
      <c r="M133" s="333">
        <f t="shared" si="7"/>
        <v>72</v>
      </c>
      <c r="N133" s="333"/>
      <c r="O133" s="333">
        <v>6</v>
      </c>
      <c r="P133" s="4"/>
      <c r="Q133" s="4"/>
      <c r="R133" s="4"/>
      <c r="S133" s="4"/>
    </row>
    <row r="134" spans="1:19">
      <c r="A134" s="4" t="s">
        <v>355</v>
      </c>
      <c r="B134" s="4" t="s">
        <v>356</v>
      </c>
      <c r="C134" s="4"/>
      <c r="D134" s="372" t="s">
        <v>449</v>
      </c>
      <c r="E134" s="372" t="s">
        <v>451</v>
      </c>
      <c r="F134" s="4" t="s">
        <v>340</v>
      </c>
      <c r="G134" s="328" t="s">
        <v>378</v>
      </c>
      <c r="H134" s="4" t="s">
        <v>341</v>
      </c>
      <c r="I134" s="333">
        <v>2</v>
      </c>
      <c r="J134" s="333">
        <v>2</v>
      </c>
      <c r="K134" s="4"/>
      <c r="L134" s="333">
        <v>36</v>
      </c>
      <c r="M134" s="333">
        <f t="shared" si="7"/>
        <v>72</v>
      </c>
      <c r="N134" s="333"/>
      <c r="O134" s="333">
        <v>6</v>
      </c>
      <c r="P134" s="4"/>
      <c r="Q134" s="4"/>
      <c r="R134" s="4"/>
      <c r="S134" s="4"/>
    </row>
    <row r="135" spans="1:19">
      <c r="A135" s="4" t="s">
        <v>355</v>
      </c>
      <c r="B135" s="4" t="s">
        <v>356</v>
      </c>
      <c r="C135" s="4"/>
      <c r="D135" s="372" t="s">
        <v>449</v>
      </c>
      <c r="E135" s="372" t="s">
        <v>452</v>
      </c>
      <c r="F135" s="4" t="s">
        <v>340</v>
      </c>
      <c r="G135" s="328" t="s">
        <v>348</v>
      </c>
      <c r="H135" s="4" t="s">
        <v>341</v>
      </c>
      <c r="I135" s="333">
        <v>2</v>
      </c>
      <c r="J135" s="333">
        <v>4</v>
      </c>
      <c r="K135" s="4"/>
      <c r="L135" s="333">
        <v>58</v>
      </c>
      <c r="M135" s="333">
        <f t="shared" si="7"/>
        <v>116</v>
      </c>
      <c r="N135" s="333"/>
      <c r="O135" s="333">
        <v>6</v>
      </c>
      <c r="P135" s="4"/>
      <c r="Q135" s="4"/>
      <c r="R135" s="4"/>
      <c r="S135" s="4"/>
    </row>
    <row r="136" spans="1:19">
      <c r="A136" s="4" t="s">
        <v>355</v>
      </c>
      <c r="B136" s="4" t="s">
        <v>356</v>
      </c>
      <c r="C136" s="4"/>
      <c r="D136" s="372" t="s">
        <v>453</v>
      </c>
      <c r="E136" s="372" t="s">
        <v>454</v>
      </c>
      <c r="F136" s="4" t="s">
        <v>340</v>
      </c>
      <c r="G136" s="328" t="s">
        <v>348</v>
      </c>
      <c r="H136" s="4" t="s">
        <v>341</v>
      </c>
      <c r="I136" s="333">
        <v>2</v>
      </c>
      <c r="J136" s="333">
        <v>4</v>
      </c>
      <c r="K136" s="4"/>
      <c r="L136" s="333">
        <v>36</v>
      </c>
      <c r="M136" s="333">
        <f t="shared" si="7"/>
        <v>72</v>
      </c>
      <c r="N136" s="333"/>
      <c r="O136" s="333">
        <v>6</v>
      </c>
      <c r="P136" s="4"/>
      <c r="Q136" s="4"/>
      <c r="R136" s="4"/>
      <c r="S136" s="4"/>
    </row>
    <row r="137" spans="1:19">
      <c r="A137" s="4" t="s">
        <v>355</v>
      </c>
      <c r="B137" s="4" t="s">
        <v>356</v>
      </c>
      <c r="C137" s="4"/>
      <c r="D137" s="372" t="s">
        <v>453</v>
      </c>
      <c r="E137" s="372" t="s">
        <v>455</v>
      </c>
      <c r="F137" s="4" t="s">
        <v>340</v>
      </c>
      <c r="G137" s="328" t="s">
        <v>348</v>
      </c>
      <c r="H137" s="4" t="s">
        <v>341</v>
      </c>
      <c r="I137" s="333">
        <v>2</v>
      </c>
      <c r="J137" s="333">
        <v>4</v>
      </c>
      <c r="K137" s="4"/>
      <c r="L137" s="333">
        <v>36</v>
      </c>
      <c r="M137" s="333">
        <f t="shared" si="7"/>
        <v>72</v>
      </c>
      <c r="N137" s="333"/>
      <c r="O137" s="333">
        <v>6</v>
      </c>
      <c r="P137" s="4"/>
      <c r="Q137" s="4"/>
      <c r="R137" s="4"/>
      <c r="S137" s="4"/>
    </row>
    <row r="138" spans="1:19">
      <c r="A138" s="4" t="s">
        <v>355</v>
      </c>
      <c r="B138" s="4" t="s">
        <v>356</v>
      </c>
      <c r="C138" s="4"/>
      <c r="D138" s="372" t="s">
        <v>453</v>
      </c>
      <c r="E138" s="372" t="s">
        <v>456</v>
      </c>
      <c r="F138" s="4" t="s">
        <v>340</v>
      </c>
      <c r="G138" s="328" t="s">
        <v>348</v>
      </c>
      <c r="H138" s="4" t="s">
        <v>341</v>
      </c>
      <c r="I138" s="333">
        <v>1</v>
      </c>
      <c r="J138" s="333">
        <v>6</v>
      </c>
      <c r="K138" s="4"/>
      <c r="L138" s="333">
        <v>36</v>
      </c>
      <c r="M138" s="333">
        <f t="shared" si="7"/>
        <v>36</v>
      </c>
      <c r="N138" s="333"/>
      <c r="O138" s="333">
        <v>6</v>
      </c>
      <c r="P138" s="4"/>
      <c r="Q138" s="4"/>
      <c r="R138" s="4"/>
      <c r="S138" s="4"/>
    </row>
    <row r="139" spans="1:19">
      <c r="A139" s="4" t="s">
        <v>355</v>
      </c>
      <c r="B139" s="4" t="s">
        <v>356</v>
      </c>
      <c r="C139" s="4"/>
      <c r="D139" s="372" t="s">
        <v>453</v>
      </c>
      <c r="E139" s="372" t="s">
        <v>457</v>
      </c>
      <c r="F139" s="4" t="s">
        <v>340</v>
      </c>
      <c r="G139" s="328" t="s">
        <v>348</v>
      </c>
      <c r="H139" s="4" t="s">
        <v>341</v>
      </c>
      <c r="I139" s="333">
        <v>1</v>
      </c>
      <c r="J139" s="333">
        <v>6</v>
      </c>
      <c r="K139" s="4"/>
      <c r="L139" s="333">
        <v>36</v>
      </c>
      <c r="M139" s="333">
        <f t="shared" si="7"/>
        <v>36</v>
      </c>
      <c r="N139" s="333"/>
      <c r="O139" s="333">
        <v>6</v>
      </c>
      <c r="P139" s="4"/>
      <c r="Q139" s="4"/>
      <c r="R139" s="4"/>
      <c r="S139" s="4"/>
    </row>
    <row r="140" spans="1:19">
      <c r="A140" s="4" t="s">
        <v>355</v>
      </c>
      <c r="B140" s="4" t="s">
        <v>356</v>
      </c>
      <c r="C140" s="4"/>
      <c r="D140" s="372" t="s">
        <v>458</v>
      </c>
      <c r="E140" s="372" t="s">
        <v>459</v>
      </c>
      <c r="F140" s="4" t="s">
        <v>343</v>
      </c>
      <c r="G140" s="328" t="s">
        <v>346</v>
      </c>
      <c r="H140" s="4" t="s">
        <v>341</v>
      </c>
      <c r="I140" s="333">
        <v>1</v>
      </c>
      <c r="J140" s="333">
        <v>14</v>
      </c>
      <c r="K140" s="4"/>
      <c r="L140" s="333">
        <v>26</v>
      </c>
      <c r="M140" s="333">
        <f t="shared" si="7"/>
        <v>26</v>
      </c>
      <c r="N140" s="333"/>
      <c r="O140" s="333">
        <v>6</v>
      </c>
      <c r="P140" s="4"/>
      <c r="Q140" s="4"/>
      <c r="R140" s="4"/>
      <c r="S140" s="4"/>
    </row>
    <row r="141" spans="1:19">
      <c r="A141" s="4" t="s">
        <v>355</v>
      </c>
      <c r="B141" s="4" t="s">
        <v>356</v>
      </c>
      <c r="C141" s="4"/>
      <c r="D141" s="372" t="s">
        <v>460</v>
      </c>
      <c r="E141" s="372" t="s">
        <v>208</v>
      </c>
      <c r="F141" s="4" t="s">
        <v>340</v>
      </c>
      <c r="G141" s="328" t="s">
        <v>348</v>
      </c>
      <c r="H141" s="4" t="s">
        <v>341</v>
      </c>
      <c r="I141" s="333">
        <v>2</v>
      </c>
      <c r="J141" s="333">
        <v>1</v>
      </c>
      <c r="K141" s="4"/>
      <c r="L141" s="333">
        <v>36</v>
      </c>
      <c r="M141" s="333">
        <f t="shared" si="7"/>
        <v>72</v>
      </c>
      <c r="N141" s="333"/>
      <c r="O141" s="333">
        <v>6</v>
      </c>
      <c r="P141" s="4"/>
      <c r="Q141" s="4"/>
      <c r="R141" s="4"/>
      <c r="S141" s="4"/>
    </row>
    <row r="142" spans="1:19">
      <c r="A142" s="4" t="s">
        <v>355</v>
      </c>
      <c r="B142" s="4" t="s">
        <v>356</v>
      </c>
      <c r="C142" s="4"/>
      <c r="D142" s="372" t="s">
        <v>460</v>
      </c>
      <c r="E142" s="372" t="s">
        <v>370</v>
      </c>
      <c r="F142" s="4" t="s">
        <v>343</v>
      </c>
      <c r="G142" s="328" t="s">
        <v>346</v>
      </c>
      <c r="H142" s="4" t="s">
        <v>341</v>
      </c>
      <c r="I142" s="333">
        <v>1</v>
      </c>
      <c r="J142" s="333">
        <v>4</v>
      </c>
      <c r="K142" s="4"/>
      <c r="L142" s="333">
        <v>26</v>
      </c>
      <c r="M142" s="333">
        <f t="shared" si="7"/>
        <v>26</v>
      </c>
      <c r="N142" s="333"/>
      <c r="O142" s="333">
        <v>6</v>
      </c>
      <c r="P142" s="4"/>
      <c r="Q142" s="4"/>
      <c r="R142" s="4"/>
      <c r="S142" s="4"/>
    </row>
    <row r="143" spans="1:19">
      <c r="A143" s="4" t="s">
        <v>355</v>
      </c>
      <c r="B143" s="4" t="s">
        <v>356</v>
      </c>
      <c r="C143" s="4"/>
      <c r="D143" s="372" t="s">
        <v>460</v>
      </c>
      <c r="E143" s="372" t="s">
        <v>432</v>
      </c>
      <c r="F143" s="4" t="s">
        <v>343</v>
      </c>
      <c r="G143" s="328" t="s">
        <v>346</v>
      </c>
      <c r="H143" s="4" t="s">
        <v>341</v>
      </c>
      <c r="I143" s="333">
        <v>1</v>
      </c>
      <c r="J143" s="333">
        <v>1</v>
      </c>
      <c r="K143" s="4"/>
      <c r="L143" s="333">
        <v>26</v>
      </c>
      <c r="M143" s="333">
        <f t="shared" si="7"/>
        <v>26</v>
      </c>
      <c r="N143" s="333"/>
      <c r="O143" s="333">
        <v>6</v>
      </c>
      <c r="P143" s="4"/>
      <c r="Q143" s="4"/>
      <c r="R143" s="4"/>
      <c r="S143" s="4"/>
    </row>
    <row r="144" spans="1:19">
      <c r="A144" s="4" t="s">
        <v>355</v>
      </c>
      <c r="B144" s="4" t="s">
        <v>356</v>
      </c>
      <c r="C144" s="4"/>
      <c r="D144" s="372" t="s">
        <v>460</v>
      </c>
      <c r="E144" s="372" t="s">
        <v>433</v>
      </c>
      <c r="F144" s="4" t="s">
        <v>340</v>
      </c>
      <c r="G144" s="328" t="s">
        <v>348</v>
      </c>
      <c r="H144" s="4" t="s">
        <v>341</v>
      </c>
      <c r="I144" s="333">
        <v>1</v>
      </c>
      <c r="J144" s="333">
        <v>1</v>
      </c>
      <c r="K144" s="4"/>
      <c r="L144" s="333">
        <v>40</v>
      </c>
      <c r="M144" s="333">
        <f t="shared" si="7"/>
        <v>40</v>
      </c>
      <c r="N144" s="333"/>
      <c r="O144" s="333">
        <v>6</v>
      </c>
      <c r="P144" s="4"/>
      <c r="Q144" s="4"/>
      <c r="R144" s="4"/>
      <c r="S144" s="4"/>
    </row>
    <row r="145" spans="1:19">
      <c r="A145" s="4" t="s">
        <v>355</v>
      </c>
      <c r="B145" s="4" t="s">
        <v>356</v>
      </c>
      <c r="C145" s="4"/>
      <c r="D145" s="372" t="s">
        <v>460</v>
      </c>
      <c r="E145" s="372" t="s">
        <v>461</v>
      </c>
      <c r="F145" s="4" t="s">
        <v>340</v>
      </c>
      <c r="G145" s="328" t="s">
        <v>348</v>
      </c>
      <c r="H145" s="4" t="s">
        <v>341</v>
      </c>
      <c r="I145" s="333">
        <v>1</v>
      </c>
      <c r="J145" s="333">
        <v>1</v>
      </c>
      <c r="K145" s="4"/>
      <c r="L145" s="333">
        <v>58</v>
      </c>
      <c r="M145" s="333">
        <f t="shared" si="7"/>
        <v>58</v>
      </c>
      <c r="N145" s="333"/>
      <c r="O145" s="333">
        <v>6</v>
      </c>
      <c r="P145" s="4"/>
      <c r="Q145" s="4"/>
      <c r="R145" s="4"/>
      <c r="S145" s="4"/>
    </row>
    <row r="146" spans="1:19">
      <c r="A146" s="4" t="s">
        <v>355</v>
      </c>
      <c r="B146" s="4" t="s">
        <v>356</v>
      </c>
      <c r="C146" s="4"/>
      <c r="D146" s="372" t="s">
        <v>460</v>
      </c>
      <c r="E146" s="372" t="s">
        <v>462</v>
      </c>
      <c r="F146" s="4" t="s">
        <v>340</v>
      </c>
      <c r="G146" s="328" t="s">
        <v>348</v>
      </c>
      <c r="H146" s="4" t="s">
        <v>341</v>
      </c>
      <c r="I146" s="333">
        <v>2</v>
      </c>
      <c r="J146" s="333">
        <v>1</v>
      </c>
      <c r="K146" s="4"/>
      <c r="L146" s="333">
        <v>36</v>
      </c>
      <c r="M146" s="333">
        <f t="shared" si="7"/>
        <v>72</v>
      </c>
      <c r="N146" s="333"/>
      <c r="O146" s="333">
        <v>6</v>
      </c>
      <c r="P146" s="4"/>
      <c r="Q146" s="4"/>
      <c r="R146" s="4"/>
      <c r="S146" s="4"/>
    </row>
    <row r="147" spans="1:19">
      <c r="A147" s="4" t="s">
        <v>355</v>
      </c>
      <c r="B147" s="4" t="s">
        <v>356</v>
      </c>
      <c r="C147" s="4"/>
      <c r="D147" s="372" t="s">
        <v>460</v>
      </c>
      <c r="E147" s="372" t="s">
        <v>463</v>
      </c>
      <c r="F147" s="4" t="s">
        <v>343</v>
      </c>
      <c r="G147" s="328" t="s">
        <v>345</v>
      </c>
      <c r="H147" s="4" t="s">
        <v>341</v>
      </c>
      <c r="I147" s="333">
        <v>1</v>
      </c>
      <c r="J147" s="333">
        <v>2</v>
      </c>
      <c r="K147" s="4"/>
      <c r="L147" s="333">
        <v>26</v>
      </c>
      <c r="M147" s="333">
        <f t="shared" si="7"/>
        <v>26</v>
      </c>
      <c r="N147" s="333"/>
      <c r="O147" s="333">
        <v>6</v>
      </c>
      <c r="P147" s="4"/>
      <c r="Q147" s="4"/>
      <c r="R147" s="4"/>
      <c r="S147" s="4"/>
    </row>
    <row r="148" spans="1:19">
      <c r="A148" s="4" t="s">
        <v>355</v>
      </c>
      <c r="B148" s="4" t="s">
        <v>356</v>
      </c>
      <c r="C148" s="4"/>
      <c r="D148" s="372" t="s">
        <v>460</v>
      </c>
      <c r="E148" s="372" t="s">
        <v>464</v>
      </c>
      <c r="F148" s="4" t="s">
        <v>340</v>
      </c>
      <c r="G148" s="328" t="s">
        <v>348</v>
      </c>
      <c r="H148" s="4" t="s">
        <v>341</v>
      </c>
      <c r="I148" s="333">
        <v>2</v>
      </c>
      <c r="J148" s="333">
        <v>3</v>
      </c>
      <c r="K148" s="4"/>
      <c r="L148" s="333">
        <v>36</v>
      </c>
      <c r="M148" s="333">
        <f t="shared" si="7"/>
        <v>72</v>
      </c>
      <c r="N148" s="333"/>
      <c r="O148" s="333">
        <v>6</v>
      </c>
      <c r="P148" s="4"/>
      <c r="Q148" s="4"/>
      <c r="R148" s="4"/>
      <c r="S148" s="4"/>
    </row>
    <row r="149" spans="1:19">
      <c r="A149" s="4" t="s">
        <v>355</v>
      </c>
      <c r="B149" s="4" t="s">
        <v>356</v>
      </c>
      <c r="C149" s="4"/>
      <c r="D149" s="372" t="s">
        <v>460</v>
      </c>
      <c r="E149" s="372" t="s">
        <v>465</v>
      </c>
      <c r="F149" s="4" t="s">
        <v>340</v>
      </c>
      <c r="G149" s="328" t="s">
        <v>348</v>
      </c>
      <c r="H149" s="4" t="s">
        <v>341</v>
      </c>
      <c r="I149" s="333">
        <v>2</v>
      </c>
      <c r="J149" s="333">
        <v>1</v>
      </c>
      <c r="K149" s="4"/>
      <c r="L149" s="333">
        <v>36</v>
      </c>
      <c r="M149" s="333">
        <f t="shared" si="7"/>
        <v>72</v>
      </c>
      <c r="N149" s="333"/>
      <c r="O149" s="333">
        <v>6</v>
      </c>
      <c r="P149" s="4"/>
      <c r="Q149" s="4"/>
      <c r="R149" s="4"/>
      <c r="S149" s="4"/>
    </row>
    <row r="150" spans="1:19">
      <c r="A150" s="4" t="s">
        <v>355</v>
      </c>
      <c r="B150" s="4" t="s">
        <v>356</v>
      </c>
      <c r="C150" s="4"/>
      <c r="D150" s="372" t="s">
        <v>460</v>
      </c>
      <c r="E150" s="372" t="s">
        <v>369</v>
      </c>
      <c r="F150" s="4" t="s">
        <v>340</v>
      </c>
      <c r="G150" s="328" t="s">
        <v>378</v>
      </c>
      <c r="H150" s="4" t="s">
        <v>341</v>
      </c>
      <c r="I150" s="333">
        <v>2</v>
      </c>
      <c r="J150" s="333">
        <v>1</v>
      </c>
      <c r="K150" s="4"/>
      <c r="L150" s="333">
        <v>40</v>
      </c>
      <c r="M150" s="333">
        <f t="shared" si="7"/>
        <v>80</v>
      </c>
      <c r="N150" s="333"/>
      <c r="O150" s="333">
        <v>6</v>
      </c>
      <c r="P150" s="4"/>
      <c r="Q150" s="4"/>
      <c r="R150" s="4"/>
      <c r="S150" s="4"/>
    </row>
    <row r="151" spans="1:19">
      <c r="A151" s="4" t="s">
        <v>355</v>
      </c>
      <c r="B151" s="4" t="s">
        <v>356</v>
      </c>
      <c r="C151" s="4"/>
      <c r="D151" s="372" t="s">
        <v>460</v>
      </c>
      <c r="E151" s="372" t="s">
        <v>466</v>
      </c>
      <c r="F151" s="4" t="s">
        <v>340</v>
      </c>
      <c r="G151" s="328" t="s">
        <v>348</v>
      </c>
      <c r="H151" s="4" t="s">
        <v>341</v>
      </c>
      <c r="I151" s="333">
        <v>2</v>
      </c>
      <c r="J151" s="333">
        <v>5</v>
      </c>
      <c r="K151" s="4"/>
      <c r="L151" s="333">
        <v>36</v>
      </c>
      <c r="M151" s="333">
        <f t="shared" si="7"/>
        <v>72</v>
      </c>
      <c r="N151" s="333"/>
      <c r="O151" s="333">
        <v>6</v>
      </c>
      <c r="P151" s="4"/>
      <c r="Q151" s="4"/>
      <c r="R151" s="4"/>
      <c r="S151" s="4"/>
    </row>
    <row r="152" spans="1:19">
      <c r="A152" s="4" t="s">
        <v>355</v>
      </c>
      <c r="B152" s="4" t="s">
        <v>356</v>
      </c>
      <c r="C152" s="4"/>
      <c r="D152" s="372" t="s">
        <v>460</v>
      </c>
      <c r="E152" s="372" t="s">
        <v>466</v>
      </c>
      <c r="F152" s="4" t="s">
        <v>340</v>
      </c>
      <c r="G152" s="328" t="s">
        <v>348</v>
      </c>
      <c r="H152" s="4" t="s">
        <v>341</v>
      </c>
      <c r="I152" s="333">
        <v>2</v>
      </c>
      <c r="J152" s="333">
        <v>2</v>
      </c>
      <c r="K152" s="4"/>
      <c r="L152" s="333">
        <v>58</v>
      </c>
      <c r="M152" s="333">
        <f t="shared" si="7"/>
        <v>116</v>
      </c>
      <c r="N152" s="333"/>
      <c r="O152" s="333">
        <v>6</v>
      </c>
      <c r="P152" s="4"/>
      <c r="Q152" s="4"/>
      <c r="R152" s="4"/>
      <c r="S152" s="4"/>
    </row>
    <row r="153" spans="1:19">
      <c r="A153" s="4" t="s">
        <v>355</v>
      </c>
      <c r="B153" s="4" t="s">
        <v>356</v>
      </c>
      <c r="C153" s="4"/>
      <c r="D153" s="372" t="s">
        <v>460</v>
      </c>
      <c r="E153" s="372" t="s">
        <v>466</v>
      </c>
      <c r="F153" s="4" t="s">
        <v>467</v>
      </c>
      <c r="G153" s="328" t="s">
        <v>349</v>
      </c>
      <c r="H153" s="4" t="s">
        <v>384</v>
      </c>
      <c r="I153" s="333">
        <v>1</v>
      </c>
      <c r="J153" s="333">
        <v>12</v>
      </c>
      <c r="K153" s="4"/>
      <c r="L153" s="333">
        <v>500</v>
      </c>
      <c r="M153" s="333">
        <f t="shared" si="7"/>
        <v>500</v>
      </c>
      <c r="N153" s="333"/>
      <c r="O153" s="333">
        <v>6</v>
      </c>
      <c r="P153" s="4"/>
      <c r="Q153" s="4"/>
      <c r="R153" s="4"/>
      <c r="S153" s="4"/>
    </row>
    <row r="154" spans="1:19">
      <c r="A154" s="4" t="s">
        <v>355</v>
      </c>
      <c r="B154" s="4" t="s">
        <v>356</v>
      </c>
      <c r="C154" s="4"/>
      <c r="D154" s="372" t="s">
        <v>460</v>
      </c>
      <c r="E154" s="372" t="s">
        <v>466</v>
      </c>
      <c r="F154" s="4" t="s">
        <v>468</v>
      </c>
      <c r="G154" s="328" t="s">
        <v>383</v>
      </c>
      <c r="H154" s="4" t="s">
        <v>384</v>
      </c>
      <c r="I154" s="333">
        <v>1</v>
      </c>
      <c r="J154" s="333">
        <v>6</v>
      </c>
      <c r="K154" s="4"/>
      <c r="L154" s="333">
        <v>250</v>
      </c>
      <c r="M154" s="333">
        <f t="shared" si="7"/>
        <v>250</v>
      </c>
      <c r="N154" s="333"/>
      <c r="O154" s="333">
        <v>6</v>
      </c>
      <c r="P154" s="4"/>
      <c r="Q154" s="4"/>
      <c r="R154" s="4"/>
      <c r="S154" s="4"/>
    </row>
    <row r="155" spans="1:19">
      <c r="A155" s="4" t="s">
        <v>355</v>
      </c>
      <c r="B155" s="4" t="s">
        <v>356</v>
      </c>
      <c r="C155" s="4"/>
      <c r="D155" s="372" t="s">
        <v>460</v>
      </c>
      <c r="E155" s="372" t="s">
        <v>469</v>
      </c>
      <c r="F155" s="4" t="s">
        <v>340</v>
      </c>
      <c r="G155" s="328" t="s">
        <v>348</v>
      </c>
      <c r="H155" s="4" t="s">
        <v>341</v>
      </c>
      <c r="I155" s="333">
        <v>2</v>
      </c>
      <c r="J155" s="333">
        <v>2</v>
      </c>
      <c r="K155" s="4"/>
      <c r="L155" s="333">
        <v>36</v>
      </c>
      <c r="M155" s="333">
        <f t="shared" ref="M155:M171" si="8">SUM(I155*L155)</f>
        <v>72</v>
      </c>
      <c r="N155" s="333"/>
      <c r="O155" s="333">
        <v>6</v>
      </c>
      <c r="P155" s="4"/>
      <c r="Q155" s="4"/>
      <c r="R155" s="4"/>
      <c r="S155" s="4"/>
    </row>
    <row r="156" spans="1:19">
      <c r="A156" s="4" t="s">
        <v>355</v>
      </c>
      <c r="B156" s="4" t="s">
        <v>356</v>
      </c>
      <c r="C156" s="4"/>
      <c r="D156" s="372" t="s">
        <v>460</v>
      </c>
      <c r="E156" s="372" t="s">
        <v>469</v>
      </c>
      <c r="F156" s="4" t="s">
        <v>343</v>
      </c>
      <c r="G156" s="328" t="s">
        <v>346</v>
      </c>
      <c r="H156" s="4" t="s">
        <v>341</v>
      </c>
      <c r="I156" s="333">
        <v>1</v>
      </c>
      <c r="J156" s="333">
        <v>1</v>
      </c>
      <c r="K156" s="4"/>
      <c r="L156" s="333">
        <v>26</v>
      </c>
      <c r="M156" s="333">
        <f t="shared" si="8"/>
        <v>26</v>
      </c>
      <c r="N156" s="333"/>
      <c r="O156" s="333">
        <v>6</v>
      </c>
      <c r="P156" s="4"/>
      <c r="Q156" s="4"/>
      <c r="R156" s="4"/>
      <c r="S156" s="4"/>
    </row>
    <row r="157" spans="1:19">
      <c r="A157" s="4" t="s">
        <v>355</v>
      </c>
      <c r="B157" s="4" t="s">
        <v>356</v>
      </c>
      <c r="C157" s="4"/>
      <c r="D157" s="372" t="s">
        <v>460</v>
      </c>
      <c r="E157" s="372" t="s">
        <v>470</v>
      </c>
      <c r="F157" s="4" t="s">
        <v>343</v>
      </c>
      <c r="G157" s="328" t="s">
        <v>346</v>
      </c>
      <c r="H157" s="4" t="s">
        <v>341</v>
      </c>
      <c r="I157" s="333">
        <v>1</v>
      </c>
      <c r="J157" s="333">
        <v>6</v>
      </c>
      <c r="K157" s="4"/>
      <c r="L157" s="333">
        <v>26</v>
      </c>
      <c r="M157" s="333">
        <f t="shared" si="8"/>
        <v>26</v>
      </c>
      <c r="N157" s="333"/>
      <c r="O157" s="333">
        <v>6</v>
      </c>
      <c r="P157" s="4"/>
      <c r="Q157" s="4"/>
      <c r="R157" s="4"/>
      <c r="S157" s="4"/>
    </row>
    <row r="158" spans="1:19">
      <c r="A158" s="4" t="s">
        <v>355</v>
      </c>
      <c r="B158" s="4" t="s">
        <v>356</v>
      </c>
      <c r="C158" s="4"/>
      <c r="D158" s="372" t="s">
        <v>477</v>
      </c>
      <c r="E158" s="372" t="s">
        <v>459</v>
      </c>
      <c r="F158" s="4" t="s">
        <v>478</v>
      </c>
      <c r="G158" s="328" t="s">
        <v>284</v>
      </c>
      <c r="H158" s="4" t="s">
        <v>479</v>
      </c>
      <c r="I158" s="333">
        <v>1</v>
      </c>
      <c r="J158" s="333">
        <v>17</v>
      </c>
      <c r="K158" s="4"/>
      <c r="L158" s="333">
        <v>400</v>
      </c>
      <c r="M158" s="333">
        <f t="shared" si="8"/>
        <v>400</v>
      </c>
      <c r="N158" s="333"/>
      <c r="O158" s="333">
        <v>6</v>
      </c>
      <c r="P158" s="4"/>
      <c r="Q158" s="4"/>
      <c r="R158" s="4"/>
      <c r="S158" s="4"/>
    </row>
    <row r="159" spans="1:19">
      <c r="A159" s="4" t="s">
        <v>355</v>
      </c>
      <c r="B159" s="4" t="s">
        <v>356</v>
      </c>
      <c r="C159" s="4"/>
      <c r="D159" s="372" t="s">
        <v>477</v>
      </c>
      <c r="E159" s="372" t="s">
        <v>459</v>
      </c>
      <c r="F159" s="4" t="s">
        <v>480</v>
      </c>
      <c r="G159" s="328" t="s">
        <v>284</v>
      </c>
      <c r="H159" s="4" t="s">
        <v>479</v>
      </c>
      <c r="I159" s="333">
        <v>1</v>
      </c>
      <c r="J159" s="333">
        <v>6</v>
      </c>
      <c r="K159" s="4"/>
      <c r="L159" s="333">
        <v>125</v>
      </c>
      <c r="M159" s="333">
        <f t="shared" si="8"/>
        <v>125</v>
      </c>
      <c r="N159" s="333"/>
      <c r="O159" s="333">
        <v>6</v>
      </c>
      <c r="P159" s="4"/>
      <c r="Q159" s="4"/>
      <c r="R159" s="4"/>
      <c r="S159" s="4"/>
    </row>
    <row r="160" spans="1:19">
      <c r="A160" s="4" t="s">
        <v>355</v>
      </c>
      <c r="B160" s="4" t="s">
        <v>356</v>
      </c>
      <c r="C160" s="4"/>
      <c r="D160" s="372" t="s">
        <v>477</v>
      </c>
      <c r="E160" s="372" t="s">
        <v>459</v>
      </c>
      <c r="F160" s="4" t="s">
        <v>343</v>
      </c>
      <c r="G160" s="328" t="s">
        <v>284</v>
      </c>
      <c r="H160" s="4" t="s">
        <v>479</v>
      </c>
      <c r="I160" s="333">
        <v>1</v>
      </c>
      <c r="J160" s="333">
        <v>2</v>
      </c>
      <c r="K160" s="4"/>
      <c r="L160" s="333">
        <v>85</v>
      </c>
      <c r="M160" s="333">
        <f t="shared" si="8"/>
        <v>85</v>
      </c>
      <c r="N160" s="333"/>
      <c r="O160" s="333">
        <v>6</v>
      </c>
      <c r="P160" s="4"/>
      <c r="Q160" s="4"/>
      <c r="R160" s="4"/>
      <c r="S160" s="4"/>
    </row>
    <row r="161" spans="1:19">
      <c r="A161" s="4" t="s">
        <v>355</v>
      </c>
      <c r="B161" s="4" t="s">
        <v>356</v>
      </c>
      <c r="C161" s="4"/>
      <c r="D161" s="372" t="s">
        <v>477</v>
      </c>
      <c r="E161" s="372" t="s">
        <v>459</v>
      </c>
      <c r="F161" s="4" t="s">
        <v>342</v>
      </c>
      <c r="G161" s="328" t="s">
        <v>284</v>
      </c>
      <c r="H161" s="4" t="s">
        <v>479</v>
      </c>
      <c r="I161" s="333">
        <v>1</v>
      </c>
      <c r="J161" s="333">
        <v>9</v>
      </c>
      <c r="K161" s="4"/>
      <c r="L161" s="333">
        <v>500</v>
      </c>
      <c r="M161" s="333">
        <f t="shared" si="8"/>
        <v>500</v>
      </c>
      <c r="N161" s="333"/>
      <c r="O161" s="333">
        <v>6</v>
      </c>
      <c r="P161" s="4"/>
      <c r="Q161" s="4"/>
      <c r="R161" s="4"/>
      <c r="S161" s="4"/>
    </row>
    <row r="162" spans="1:19">
      <c r="A162" s="4" t="s">
        <v>355</v>
      </c>
      <c r="B162" s="4" t="s">
        <v>356</v>
      </c>
      <c r="C162" s="4"/>
      <c r="D162" s="372" t="s">
        <v>477</v>
      </c>
      <c r="E162" s="372" t="s">
        <v>459</v>
      </c>
      <c r="F162" s="4" t="s">
        <v>343</v>
      </c>
      <c r="G162" s="328" t="s">
        <v>345</v>
      </c>
      <c r="H162" s="4" t="s">
        <v>479</v>
      </c>
      <c r="I162" s="333">
        <v>1</v>
      </c>
      <c r="J162" s="333">
        <v>27</v>
      </c>
      <c r="K162" s="4"/>
      <c r="L162" s="333">
        <v>26</v>
      </c>
      <c r="M162" s="333">
        <f t="shared" si="8"/>
        <v>26</v>
      </c>
      <c r="N162" s="333"/>
      <c r="O162" s="333">
        <v>6</v>
      </c>
      <c r="P162" s="4"/>
      <c r="Q162" s="4"/>
      <c r="R162" s="4"/>
      <c r="S162" s="4"/>
    </row>
    <row r="163" spans="1:19">
      <c r="A163" s="4" t="s">
        <v>355</v>
      </c>
      <c r="B163" s="4" t="s">
        <v>356</v>
      </c>
      <c r="C163" s="4"/>
      <c r="D163" s="372" t="s">
        <v>477</v>
      </c>
      <c r="E163" s="372" t="s">
        <v>459</v>
      </c>
      <c r="F163" s="4" t="s">
        <v>343</v>
      </c>
      <c r="G163" s="328" t="s">
        <v>345</v>
      </c>
      <c r="H163" s="4" t="s">
        <v>479</v>
      </c>
      <c r="I163" s="333">
        <v>2</v>
      </c>
      <c r="J163" s="333">
        <v>21</v>
      </c>
      <c r="K163" s="4"/>
      <c r="L163" s="333">
        <v>26</v>
      </c>
      <c r="M163" s="333">
        <f t="shared" si="8"/>
        <v>52</v>
      </c>
      <c r="N163" s="333"/>
      <c r="O163" s="333">
        <v>6</v>
      </c>
      <c r="P163" s="4"/>
      <c r="Q163" s="4"/>
      <c r="R163" s="4"/>
      <c r="S163" s="4"/>
    </row>
    <row r="164" spans="1:19">
      <c r="A164" s="4" t="s">
        <v>355</v>
      </c>
      <c r="B164" s="4" t="s">
        <v>356</v>
      </c>
      <c r="C164" s="4"/>
      <c r="D164" s="372" t="s">
        <v>477</v>
      </c>
      <c r="E164" s="372" t="s">
        <v>459</v>
      </c>
      <c r="F164" s="4" t="s">
        <v>343</v>
      </c>
      <c r="G164" s="328" t="s">
        <v>346</v>
      </c>
      <c r="H164" s="4" t="s">
        <v>479</v>
      </c>
      <c r="I164" s="333">
        <v>1</v>
      </c>
      <c r="J164" s="333">
        <v>2</v>
      </c>
      <c r="K164" s="4"/>
      <c r="L164" s="333">
        <v>26</v>
      </c>
      <c r="M164" s="333">
        <f t="shared" si="8"/>
        <v>26</v>
      </c>
      <c r="N164" s="333"/>
      <c r="O164" s="333">
        <v>6</v>
      </c>
      <c r="P164" s="4"/>
      <c r="Q164" s="4"/>
      <c r="R164" s="4"/>
      <c r="S164" s="4"/>
    </row>
    <row r="165" spans="1:19">
      <c r="A165" s="4" t="s">
        <v>355</v>
      </c>
      <c r="B165" s="4" t="s">
        <v>356</v>
      </c>
      <c r="C165" s="4"/>
      <c r="D165" s="372" t="s">
        <v>477</v>
      </c>
      <c r="E165" s="372" t="s">
        <v>459</v>
      </c>
      <c r="F165" s="4" t="s">
        <v>340</v>
      </c>
      <c r="G165" s="328" t="s">
        <v>348</v>
      </c>
      <c r="H165" s="4" t="s">
        <v>341</v>
      </c>
      <c r="I165" s="333">
        <v>1</v>
      </c>
      <c r="J165" s="333">
        <v>1</v>
      </c>
      <c r="K165" s="4"/>
      <c r="L165" s="333">
        <v>36</v>
      </c>
      <c r="M165" s="333">
        <f t="shared" si="8"/>
        <v>36</v>
      </c>
      <c r="N165" s="333"/>
      <c r="O165" s="333">
        <v>6</v>
      </c>
      <c r="P165" s="4"/>
      <c r="Q165" s="4"/>
      <c r="R165" s="4"/>
      <c r="S165" s="4"/>
    </row>
    <row r="166" spans="1:19">
      <c r="A166" s="4" t="s">
        <v>355</v>
      </c>
      <c r="B166" s="4" t="s">
        <v>356</v>
      </c>
      <c r="C166" s="4"/>
      <c r="D166" s="372" t="s">
        <v>477</v>
      </c>
      <c r="E166" s="372" t="s">
        <v>459</v>
      </c>
      <c r="F166" s="4" t="s">
        <v>340</v>
      </c>
      <c r="G166" s="328" t="s">
        <v>348</v>
      </c>
      <c r="H166" s="4" t="s">
        <v>341</v>
      </c>
      <c r="I166" s="333">
        <v>2</v>
      </c>
      <c r="J166" s="333">
        <v>4</v>
      </c>
      <c r="K166" s="4"/>
      <c r="L166" s="333">
        <v>36</v>
      </c>
      <c r="M166" s="333">
        <f t="shared" si="8"/>
        <v>72</v>
      </c>
      <c r="N166" s="333"/>
      <c r="O166" s="333">
        <v>6</v>
      </c>
      <c r="P166" s="4"/>
      <c r="Q166" s="4"/>
      <c r="R166" s="4"/>
      <c r="S166" s="4"/>
    </row>
    <row r="167" spans="1:19">
      <c r="A167" s="4" t="s">
        <v>355</v>
      </c>
      <c r="B167" s="4" t="s">
        <v>356</v>
      </c>
      <c r="C167" s="4"/>
      <c r="D167" s="372" t="s">
        <v>477</v>
      </c>
      <c r="E167" s="372" t="s">
        <v>481</v>
      </c>
      <c r="F167" s="4" t="s">
        <v>340</v>
      </c>
      <c r="G167" s="328" t="s">
        <v>348</v>
      </c>
      <c r="H167" s="4" t="s">
        <v>341</v>
      </c>
      <c r="I167" s="333">
        <v>2</v>
      </c>
      <c r="J167" s="333">
        <v>1</v>
      </c>
      <c r="K167" s="4"/>
      <c r="L167" s="333">
        <v>36</v>
      </c>
      <c r="M167" s="333">
        <f t="shared" si="8"/>
        <v>72</v>
      </c>
      <c r="N167" s="333"/>
      <c r="O167" s="333">
        <v>6</v>
      </c>
      <c r="P167" s="4"/>
      <c r="Q167" s="4"/>
      <c r="R167" s="4"/>
      <c r="S167" s="4"/>
    </row>
    <row r="168" spans="1:19">
      <c r="A168" s="4" t="s">
        <v>355</v>
      </c>
      <c r="B168" s="4" t="s">
        <v>356</v>
      </c>
      <c r="C168" s="4"/>
      <c r="D168" s="372" t="s">
        <v>477</v>
      </c>
      <c r="E168" s="372" t="s">
        <v>481</v>
      </c>
      <c r="F168" s="4" t="s">
        <v>340</v>
      </c>
      <c r="G168" s="328" t="s">
        <v>348</v>
      </c>
      <c r="H168" s="4" t="s">
        <v>341</v>
      </c>
      <c r="I168" s="333">
        <v>2</v>
      </c>
      <c r="J168" s="333">
        <v>1</v>
      </c>
      <c r="K168" s="4"/>
      <c r="L168" s="333">
        <v>58</v>
      </c>
      <c r="M168" s="333">
        <f t="shared" si="8"/>
        <v>116</v>
      </c>
      <c r="N168" s="333"/>
      <c r="O168" s="333">
        <v>6</v>
      </c>
      <c r="P168" s="4"/>
      <c r="Q168" s="4"/>
      <c r="R168" s="4"/>
      <c r="S168" s="4"/>
    </row>
    <row r="169" spans="1:19">
      <c r="A169" s="4" t="s">
        <v>355</v>
      </c>
      <c r="B169" s="4" t="s">
        <v>356</v>
      </c>
      <c r="C169" s="4"/>
      <c r="D169" s="372" t="s">
        <v>477</v>
      </c>
      <c r="E169" s="372" t="s">
        <v>439</v>
      </c>
      <c r="F169" s="4" t="s">
        <v>340</v>
      </c>
      <c r="G169" s="328" t="s">
        <v>348</v>
      </c>
      <c r="H169" s="4" t="s">
        <v>341</v>
      </c>
      <c r="I169" s="333">
        <v>1</v>
      </c>
      <c r="J169" s="333">
        <v>3</v>
      </c>
      <c r="K169" s="4"/>
      <c r="L169" s="333">
        <v>40</v>
      </c>
      <c r="M169" s="333">
        <f t="shared" si="8"/>
        <v>40</v>
      </c>
      <c r="N169" s="333"/>
      <c r="O169" s="333">
        <v>6</v>
      </c>
      <c r="P169" s="4"/>
      <c r="Q169" s="4"/>
      <c r="R169" s="4"/>
      <c r="S169" s="4"/>
    </row>
    <row r="170" spans="1:19">
      <c r="A170" s="4" t="s">
        <v>355</v>
      </c>
      <c r="B170" s="4" t="s">
        <v>356</v>
      </c>
      <c r="C170" s="4"/>
      <c r="D170" s="372" t="s">
        <v>477</v>
      </c>
      <c r="E170" s="372" t="s">
        <v>459</v>
      </c>
      <c r="F170" s="4" t="s">
        <v>478</v>
      </c>
      <c r="G170" s="328" t="s">
        <v>284</v>
      </c>
      <c r="H170" s="4" t="s">
        <v>479</v>
      </c>
      <c r="I170" s="333">
        <v>1</v>
      </c>
      <c r="J170" s="333">
        <v>16</v>
      </c>
      <c r="K170" s="4"/>
      <c r="L170" s="333">
        <v>400</v>
      </c>
      <c r="M170" s="333">
        <f t="shared" si="8"/>
        <v>400</v>
      </c>
      <c r="N170" s="333"/>
      <c r="O170" s="333">
        <v>6</v>
      </c>
      <c r="P170" s="4"/>
      <c r="Q170" s="4"/>
      <c r="R170" s="4"/>
      <c r="S170" s="4"/>
    </row>
    <row r="171" spans="1:19">
      <c r="A171" s="4" t="s">
        <v>355</v>
      </c>
      <c r="B171" s="4" t="s">
        <v>356</v>
      </c>
      <c r="C171" s="4"/>
      <c r="D171" s="372" t="s">
        <v>477</v>
      </c>
      <c r="E171" s="372" t="s">
        <v>459</v>
      </c>
      <c r="F171" s="4" t="s">
        <v>478</v>
      </c>
      <c r="G171" s="328" t="s">
        <v>284</v>
      </c>
      <c r="H171" s="4" t="s">
        <v>479</v>
      </c>
      <c r="I171" s="333">
        <v>1</v>
      </c>
      <c r="J171" s="333">
        <v>16</v>
      </c>
      <c r="K171" s="4"/>
      <c r="L171" s="333">
        <v>400</v>
      </c>
      <c r="M171" s="333">
        <f t="shared" si="8"/>
        <v>400</v>
      </c>
      <c r="N171" s="333"/>
      <c r="O171" s="333">
        <v>6</v>
      </c>
      <c r="P171" s="4"/>
      <c r="Q171" s="4"/>
      <c r="R171" s="4"/>
      <c r="S171" s="4"/>
    </row>
  </sheetData>
  <autoFilter ref="A3:S171" xr:uid="{91566B00-F76D-4ABB-9911-6283051C53E4}"/>
  <mergeCells count="1">
    <mergeCell ref="A1:O1"/>
  </mergeCells>
  <printOptions horizontalCentered="1"/>
  <pageMargins left="0.23622047244094491" right="0.23622047244094491" top="0.74803149606299213" bottom="0.74803149606299213" header="0.31496062992125984" footer="0.31496062992125984"/>
  <pageSetup paperSize="9" scale="5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0A08E-D9D8-4041-BC38-F79833C26AA4}">
  <dimension ref="A1:AO49"/>
  <sheetViews>
    <sheetView showGridLines="0" tabSelected="1" view="pageBreakPreview" topLeftCell="B1" zoomScale="68" zoomScaleNormal="68" zoomScaleSheetLayoutView="68" workbookViewId="0">
      <selection activeCell="W33" sqref="W33"/>
    </sheetView>
  </sheetViews>
  <sheetFormatPr defaultColWidth="9.109375" defaultRowHeight="22.5" customHeight="1"/>
  <cols>
    <col min="1" max="1" width="12" style="297" hidden="1" customWidth="1"/>
    <col min="2" max="2" width="37.109375" style="278" customWidth="1"/>
    <col min="3" max="3" width="72.5546875" style="278" bestFit="1" customWidth="1"/>
    <col min="4" max="4" width="14.6640625" style="281" bestFit="1" customWidth="1"/>
    <col min="5" max="5" width="16.6640625" style="290" bestFit="1" customWidth="1"/>
    <col min="6" max="6" width="16.5546875" style="298" bestFit="1" customWidth="1"/>
    <col min="7" max="7" width="16.5546875" style="260" bestFit="1" customWidth="1"/>
    <col min="8" max="8" width="23.5546875" style="281" bestFit="1" customWidth="1"/>
    <col min="9" max="9" width="23.33203125" style="290" customWidth="1"/>
    <col min="10" max="10" width="16" style="281" customWidth="1"/>
    <col min="11" max="11" width="17.5546875" style="281" customWidth="1"/>
    <col min="12" max="12" width="28.6640625" style="281" customWidth="1"/>
    <col min="13" max="13" width="27.44140625" style="281" customWidth="1"/>
    <col min="14" max="14" width="24" style="281" customWidth="1"/>
    <col min="15" max="16" width="20.44140625" style="292" customWidth="1"/>
    <col min="17" max="17" width="21.109375" style="292" customWidth="1"/>
    <col min="18" max="18" width="24.5546875" style="292" customWidth="1"/>
    <col min="19" max="19" width="22.44140625" style="293" customWidth="1"/>
    <col min="20" max="20" width="25.109375" style="278" customWidth="1"/>
    <col min="21" max="21" width="6.44140625" style="278" customWidth="1"/>
    <col min="22" max="22" width="45.6640625" style="278" customWidth="1"/>
    <col min="23" max="23" width="6.5546875" style="278" customWidth="1"/>
    <col min="24" max="24" width="11.5546875" style="308" bestFit="1" customWidth="1"/>
    <col min="25" max="25" width="27.6640625" style="308" bestFit="1" customWidth="1"/>
    <col min="26" max="26" width="15.88671875" style="308" customWidth="1"/>
    <col min="27" max="27" width="18.88671875" style="308" bestFit="1" customWidth="1"/>
    <col min="28" max="28" width="20.44140625" style="308" bestFit="1" customWidth="1"/>
    <col min="29" max="16384" width="9.109375" style="278"/>
  </cols>
  <sheetData>
    <row r="1" spans="1:41" customFormat="1" ht="75" customHeight="1">
      <c r="B1" s="548" t="s">
        <v>354</v>
      </c>
      <c r="C1" s="548"/>
      <c r="D1" s="548"/>
      <c r="E1" s="548"/>
      <c r="F1" s="548"/>
      <c r="G1" s="548"/>
      <c r="H1" s="548"/>
      <c r="I1" s="548"/>
      <c r="J1" s="548"/>
      <c r="K1" s="548"/>
      <c r="L1" s="548"/>
      <c r="M1" s="548"/>
      <c r="N1" s="548"/>
      <c r="O1" s="548"/>
      <c r="P1" s="548"/>
      <c r="Q1" s="548"/>
      <c r="R1" s="548"/>
      <c r="S1" s="548"/>
      <c r="T1" s="548"/>
      <c r="U1" s="330"/>
      <c r="V1" s="548" t="s">
        <v>354</v>
      </c>
      <c r="W1" s="548"/>
      <c r="X1" s="548"/>
      <c r="Y1" s="548"/>
      <c r="Z1" s="548"/>
      <c r="AA1" s="548"/>
      <c r="AB1" s="548"/>
      <c r="AC1" s="330"/>
      <c r="AD1" s="330"/>
      <c r="AE1" s="330"/>
      <c r="AF1" s="330"/>
      <c r="AG1" s="330"/>
      <c r="AH1" s="330"/>
      <c r="AI1" s="330"/>
      <c r="AJ1" s="330"/>
      <c r="AK1" s="330"/>
      <c r="AL1" s="330"/>
      <c r="AM1" s="330"/>
      <c r="AN1" s="330"/>
      <c r="AO1" s="330"/>
    </row>
    <row r="2" spans="1:41" customFormat="1" ht="21" customHeight="1">
      <c r="D2" s="325"/>
      <c r="E2" s="325"/>
      <c r="G2" s="329"/>
    </row>
    <row r="3" spans="1:41" ht="22.5" customHeight="1" thickBot="1"/>
    <row r="4" spans="1:41" ht="22.5" customHeight="1">
      <c r="B4" s="379" t="s">
        <v>239</v>
      </c>
      <c r="C4" s="380" t="s">
        <v>168</v>
      </c>
      <c r="D4" s="549" t="s">
        <v>504</v>
      </c>
      <c r="E4" s="550"/>
      <c r="F4" s="550"/>
      <c r="G4" s="550"/>
      <c r="H4" s="550"/>
      <c r="I4" s="550"/>
      <c r="J4" s="381"/>
    </row>
    <row r="5" spans="1:41" ht="22.5" customHeight="1" thickBot="1">
      <c r="B5" s="299"/>
      <c r="C5" s="262">
        <v>44465</v>
      </c>
      <c r="D5" s="551" t="s">
        <v>355</v>
      </c>
      <c r="E5" s="552"/>
      <c r="F5" s="552"/>
      <c r="G5" s="552"/>
      <c r="H5" s="552"/>
      <c r="I5" s="552"/>
      <c r="J5" s="553"/>
      <c r="AC5" s="278">
        <v>1.07</v>
      </c>
    </row>
    <row r="6" spans="1:41" ht="22.5" customHeight="1">
      <c r="B6" s="554" t="s">
        <v>5</v>
      </c>
      <c r="V6" s="555" t="s">
        <v>296</v>
      </c>
      <c r="W6" s="555"/>
      <c r="X6" s="555"/>
      <c r="Y6" s="555"/>
      <c r="Z6" s="555"/>
      <c r="AA6" s="555"/>
      <c r="AB6" s="555"/>
    </row>
    <row r="7" spans="1:41" ht="22.5" customHeight="1">
      <c r="B7" s="547"/>
      <c r="C7" s="282"/>
      <c r="D7" s="373"/>
      <c r="N7" s="260"/>
    </row>
    <row r="8" spans="1:41" ht="45" customHeight="1">
      <c r="A8" s="300"/>
      <c r="B8" s="337"/>
      <c r="C8" s="337" t="s">
        <v>6</v>
      </c>
      <c r="D8" s="338" t="s">
        <v>2</v>
      </c>
      <c r="E8" s="339" t="s">
        <v>7</v>
      </c>
      <c r="F8" s="340" t="s">
        <v>8</v>
      </c>
      <c r="G8" s="341" t="s">
        <v>9</v>
      </c>
      <c r="H8" s="338" t="s">
        <v>10</v>
      </c>
      <c r="I8" s="339" t="s">
        <v>18</v>
      </c>
      <c r="J8" s="338" t="s">
        <v>22</v>
      </c>
      <c r="K8" s="338" t="s">
        <v>37</v>
      </c>
      <c r="L8" s="338" t="s">
        <v>38</v>
      </c>
      <c r="M8" s="338" t="s">
        <v>17</v>
      </c>
      <c r="N8" s="341" t="s">
        <v>20</v>
      </c>
      <c r="O8" s="342" t="s">
        <v>41</v>
      </c>
      <c r="P8" s="342" t="s">
        <v>223</v>
      </c>
      <c r="Q8" s="343" t="s">
        <v>42</v>
      </c>
      <c r="R8" s="342" t="s">
        <v>21</v>
      </c>
      <c r="S8" s="344" t="s">
        <v>23</v>
      </c>
      <c r="T8" s="338" t="s">
        <v>24</v>
      </c>
      <c r="V8" s="359" t="s">
        <v>291</v>
      </c>
      <c r="W8" s="359" t="s">
        <v>2</v>
      </c>
      <c r="X8" s="360" t="s">
        <v>314</v>
      </c>
      <c r="Y8" s="360" t="s">
        <v>315</v>
      </c>
      <c r="Z8" s="360" t="s">
        <v>316</v>
      </c>
      <c r="AA8" s="360" t="s">
        <v>317</v>
      </c>
      <c r="AB8" s="360" t="s">
        <v>243</v>
      </c>
    </row>
    <row r="9" spans="1:41" ht="22.5" customHeight="1">
      <c r="B9" s="361"/>
      <c r="C9" s="361"/>
      <c r="D9" s="362"/>
      <c r="E9" s="363"/>
      <c r="F9" s="364"/>
      <c r="G9" s="365"/>
      <c r="H9" s="366"/>
      <c r="I9" s="367"/>
      <c r="J9" s="366"/>
      <c r="K9" s="367"/>
      <c r="L9" s="367"/>
      <c r="M9" s="366"/>
      <c r="N9" s="365"/>
      <c r="O9" s="368"/>
      <c r="P9" s="368"/>
      <c r="Q9" s="369"/>
      <c r="R9" s="370"/>
      <c r="S9" s="371"/>
      <c r="T9" s="370"/>
      <c r="V9" s="543">
        <f>B9</f>
        <v>0</v>
      </c>
      <c r="W9" s="544"/>
      <c r="X9" s="544"/>
      <c r="Y9" s="544"/>
      <c r="Z9" s="544"/>
      <c r="AA9" s="544"/>
      <c r="AB9" s="545"/>
    </row>
    <row r="10" spans="1:41" ht="22.5" customHeight="1">
      <c r="A10" s="301"/>
      <c r="B10" s="216"/>
      <c r="C10" s="216" t="s">
        <v>482</v>
      </c>
      <c r="D10" s="257">
        <v>70</v>
      </c>
      <c r="E10" s="217">
        <v>1</v>
      </c>
      <c r="F10" s="216">
        <v>26</v>
      </c>
      <c r="G10" s="201">
        <v>1.1000000000000001</v>
      </c>
      <c r="H10" s="263">
        <f t="shared" ref="H10:H29" si="0">G10*F10*E10</f>
        <v>28.6</v>
      </c>
      <c r="I10" s="383">
        <f t="shared" ref="I10:I29" si="1">H10*D10</f>
        <v>2002</v>
      </c>
      <c r="J10" s="264">
        <v>6</v>
      </c>
      <c r="K10" s="384">
        <f t="shared" ref="K10:K29" si="2">(I10*J10)/1000*30.5</f>
        <v>366.36599999999999</v>
      </c>
      <c r="L10" s="384">
        <f>(I10*J10)/1000*365</f>
        <v>4384.38</v>
      </c>
      <c r="M10" s="384">
        <v>10000</v>
      </c>
      <c r="N10" s="256">
        <f t="shared" ref="N10:N29" si="3">M10/(J10*365)*0.8</f>
        <v>3.6529680365296806</v>
      </c>
      <c r="O10" s="265">
        <v>55</v>
      </c>
      <c r="P10" s="265">
        <v>0</v>
      </c>
      <c r="Q10" s="279">
        <v>50</v>
      </c>
      <c r="R10" s="267">
        <f t="shared" ref="R10:R29" si="4">(O10*E10)+(P10/5)+Q10</f>
        <v>105</v>
      </c>
      <c r="S10" s="268">
        <f t="shared" ref="S10:S29" si="5">1/N10</f>
        <v>0.27374999999999999</v>
      </c>
      <c r="T10" s="269">
        <f t="shared" ref="T10:T29" si="6">D10*R10*S10</f>
        <v>2012.0625</v>
      </c>
      <c r="V10" s="223" t="s">
        <v>496</v>
      </c>
      <c r="W10" s="257">
        <v>0</v>
      </c>
      <c r="X10" s="309">
        <f>740*AC$5</f>
        <v>791.80000000000007</v>
      </c>
      <c r="Y10" s="309">
        <f>X10*W10</f>
        <v>0</v>
      </c>
      <c r="Z10" s="309"/>
      <c r="AA10" s="309">
        <f>SUM(W10*Z10)</f>
        <v>0</v>
      </c>
      <c r="AB10" s="309">
        <f>SUM(Y10,AA10)</f>
        <v>0</v>
      </c>
    </row>
    <row r="11" spans="1:41" ht="22.5" customHeight="1">
      <c r="A11" s="301"/>
      <c r="B11" s="216"/>
      <c r="C11" s="216" t="s">
        <v>483</v>
      </c>
      <c r="D11" s="257">
        <v>39</v>
      </c>
      <c r="E11" s="217">
        <v>2</v>
      </c>
      <c r="F11" s="216">
        <v>26</v>
      </c>
      <c r="G11" s="201">
        <v>1.1000000000000001</v>
      </c>
      <c r="H11" s="263">
        <f t="shared" si="0"/>
        <v>57.2</v>
      </c>
      <c r="I11" s="383">
        <f t="shared" si="1"/>
        <v>2230.8000000000002</v>
      </c>
      <c r="J11" s="264">
        <v>6</v>
      </c>
      <c r="K11" s="384">
        <f t="shared" si="2"/>
        <v>408.2364</v>
      </c>
      <c r="L11" s="384">
        <f t="shared" ref="L11:L29" si="7">(I11*J11)/1000*365</f>
        <v>4885.4520000000002</v>
      </c>
      <c r="M11" s="384">
        <v>10000</v>
      </c>
      <c r="N11" s="256">
        <f t="shared" si="3"/>
        <v>3.6529680365296806</v>
      </c>
      <c r="O11" s="265">
        <v>55</v>
      </c>
      <c r="P11" s="265">
        <v>0</v>
      </c>
      <c r="Q11" s="279">
        <v>50</v>
      </c>
      <c r="R11" s="267">
        <f t="shared" si="4"/>
        <v>160</v>
      </c>
      <c r="S11" s="268">
        <f t="shared" si="5"/>
        <v>0.27374999999999999</v>
      </c>
      <c r="T11" s="269">
        <f t="shared" si="6"/>
        <v>1708.2</v>
      </c>
      <c r="V11" s="223" t="s">
        <v>496</v>
      </c>
      <c r="W11" s="257">
        <v>0</v>
      </c>
      <c r="X11" s="309">
        <f>740*AC$5</f>
        <v>791.80000000000007</v>
      </c>
      <c r="Y11" s="309">
        <f>X11*W11</f>
        <v>0</v>
      </c>
      <c r="Z11" s="309"/>
      <c r="AA11" s="309">
        <f>SUM(W11*Z11)</f>
        <v>0</v>
      </c>
      <c r="AB11" s="309">
        <f>SUM(Y11,AA11)</f>
        <v>0</v>
      </c>
    </row>
    <row r="12" spans="1:41" ht="22.5" customHeight="1">
      <c r="B12" s="216"/>
      <c r="C12" s="216" t="s">
        <v>484</v>
      </c>
      <c r="D12" s="217">
        <v>14</v>
      </c>
      <c r="E12" s="217">
        <v>2</v>
      </c>
      <c r="F12" s="216">
        <v>18</v>
      </c>
      <c r="G12" s="201">
        <v>1.1000000000000001</v>
      </c>
      <c r="H12" s="263">
        <f t="shared" si="0"/>
        <v>39.6</v>
      </c>
      <c r="I12" s="383">
        <f t="shared" si="1"/>
        <v>554.4</v>
      </c>
      <c r="J12" s="264">
        <v>6</v>
      </c>
      <c r="K12" s="384">
        <f t="shared" si="2"/>
        <v>101.45519999999999</v>
      </c>
      <c r="L12" s="384">
        <f t="shared" si="7"/>
        <v>1214.1359999999997</v>
      </c>
      <c r="M12" s="384">
        <v>10000</v>
      </c>
      <c r="N12" s="256">
        <f t="shared" si="3"/>
        <v>3.6529680365296806</v>
      </c>
      <c r="O12" s="265">
        <v>55</v>
      </c>
      <c r="P12" s="265">
        <v>229</v>
      </c>
      <c r="Q12" s="266">
        <v>50</v>
      </c>
      <c r="R12" s="267">
        <f t="shared" si="4"/>
        <v>205.8</v>
      </c>
      <c r="S12" s="268">
        <f t="shared" si="5"/>
        <v>0.27374999999999999</v>
      </c>
      <c r="T12" s="269">
        <f t="shared" si="6"/>
        <v>788.72850000000005</v>
      </c>
      <c r="V12" s="223" t="s">
        <v>497</v>
      </c>
      <c r="W12" s="257">
        <v>0</v>
      </c>
      <c r="X12" s="309">
        <f>930*AC$5</f>
        <v>995.1</v>
      </c>
      <c r="Y12" s="309">
        <f t="shared" ref="Y12:Y31" si="8">X12*W12</f>
        <v>0</v>
      </c>
      <c r="Z12" s="309"/>
      <c r="AA12" s="309">
        <f t="shared" ref="AA12:AA31" si="9">SUM(W12*Z12)</f>
        <v>0</v>
      </c>
      <c r="AB12" s="309">
        <f t="shared" ref="AB12:AB31" si="10">SUM(Y12,AA12)</f>
        <v>0</v>
      </c>
    </row>
    <row r="13" spans="1:41" ht="22.5" customHeight="1">
      <c r="B13" s="216"/>
      <c r="C13" s="216" t="s">
        <v>486</v>
      </c>
      <c r="D13" s="217">
        <v>36</v>
      </c>
      <c r="E13" s="217">
        <v>1</v>
      </c>
      <c r="F13" s="216">
        <v>20</v>
      </c>
      <c r="G13" s="201">
        <v>1.1000000000000001</v>
      </c>
      <c r="H13" s="263">
        <f t="shared" si="0"/>
        <v>22</v>
      </c>
      <c r="I13" s="383">
        <f t="shared" si="1"/>
        <v>792</v>
      </c>
      <c r="J13" s="264">
        <v>6</v>
      </c>
      <c r="K13" s="384">
        <f t="shared" si="2"/>
        <v>144.93600000000001</v>
      </c>
      <c r="L13" s="384">
        <f t="shared" si="7"/>
        <v>1734.48</v>
      </c>
      <c r="M13" s="384">
        <v>10000</v>
      </c>
      <c r="N13" s="256">
        <f t="shared" si="3"/>
        <v>3.6529680365296806</v>
      </c>
      <c r="O13" s="265">
        <v>85</v>
      </c>
      <c r="P13" s="265">
        <v>0</v>
      </c>
      <c r="Q13" s="266">
        <v>50</v>
      </c>
      <c r="R13" s="267">
        <f t="shared" si="4"/>
        <v>135</v>
      </c>
      <c r="S13" s="268">
        <f t="shared" si="5"/>
        <v>0.27374999999999999</v>
      </c>
      <c r="T13" s="269">
        <f t="shared" si="6"/>
        <v>1330.425</v>
      </c>
      <c r="V13" s="223" t="s">
        <v>352</v>
      </c>
      <c r="W13" s="257">
        <v>0</v>
      </c>
      <c r="X13" s="309">
        <f>150*AC$5</f>
        <v>160.5</v>
      </c>
      <c r="Y13" s="309">
        <f t="shared" si="8"/>
        <v>0</v>
      </c>
      <c r="Z13" s="309"/>
      <c r="AA13" s="309">
        <f t="shared" si="9"/>
        <v>0</v>
      </c>
      <c r="AB13" s="309">
        <f t="shared" si="10"/>
        <v>0</v>
      </c>
    </row>
    <row r="14" spans="1:41" ht="22.5" customHeight="1">
      <c r="B14" s="216"/>
      <c r="C14" s="216" t="s">
        <v>487</v>
      </c>
      <c r="D14" s="217">
        <v>34</v>
      </c>
      <c r="E14" s="217">
        <v>1</v>
      </c>
      <c r="F14" s="216">
        <v>50</v>
      </c>
      <c r="G14" s="201">
        <v>1.1000000000000001</v>
      </c>
      <c r="H14" s="263">
        <f t="shared" si="0"/>
        <v>55.000000000000007</v>
      </c>
      <c r="I14" s="383">
        <f t="shared" si="1"/>
        <v>1870.0000000000002</v>
      </c>
      <c r="J14" s="264">
        <v>6</v>
      </c>
      <c r="K14" s="384">
        <f t="shared" si="2"/>
        <v>342.21000000000009</v>
      </c>
      <c r="L14" s="384">
        <f t="shared" si="7"/>
        <v>4095.3000000000011</v>
      </c>
      <c r="M14" s="384">
        <v>10000</v>
      </c>
      <c r="N14" s="256">
        <f t="shared" si="3"/>
        <v>3.6529680365296806</v>
      </c>
      <c r="O14" s="265">
        <v>55</v>
      </c>
      <c r="P14" s="265">
        <v>200</v>
      </c>
      <c r="Q14" s="266">
        <v>50</v>
      </c>
      <c r="R14" s="267">
        <f t="shared" si="4"/>
        <v>145</v>
      </c>
      <c r="S14" s="268">
        <f t="shared" si="5"/>
        <v>0.27374999999999999</v>
      </c>
      <c r="T14" s="269">
        <f t="shared" si="6"/>
        <v>1349.5874999999999</v>
      </c>
      <c r="V14" s="223" t="s">
        <v>498</v>
      </c>
      <c r="W14" s="257">
        <f t="shared" ref="W14:W29" si="11">D14</f>
        <v>34</v>
      </c>
      <c r="X14" s="309">
        <f>300*AC$5</f>
        <v>321</v>
      </c>
      <c r="Y14" s="309">
        <f t="shared" si="8"/>
        <v>10914</v>
      </c>
      <c r="Z14" s="309"/>
      <c r="AA14" s="309">
        <f t="shared" si="9"/>
        <v>0</v>
      </c>
      <c r="AB14" s="309">
        <f t="shared" si="10"/>
        <v>10914</v>
      </c>
    </row>
    <row r="15" spans="1:41" ht="22.5" customHeight="1">
      <c r="B15" s="216"/>
      <c r="C15" s="216" t="s">
        <v>492</v>
      </c>
      <c r="D15" s="217">
        <v>6</v>
      </c>
      <c r="E15" s="217">
        <v>1</v>
      </c>
      <c r="F15" s="216">
        <v>250</v>
      </c>
      <c r="G15" s="201">
        <v>1.1000000000000001</v>
      </c>
      <c r="H15" s="263">
        <f t="shared" si="0"/>
        <v>275</v>
      </c>
      <c r="I15" s="383">
        <f t="shared" si="1"/>
        <v>1650</v>
      </c>
      <c r="J15" s="264">
        <v>6</v>
      </c>
      <c r="K15" s="384">
        <f t="shared" si="2"/>
        <v>301.95</v>
      </c>
      <c r="L15" s="384">
        <f t="shared" si="7"/>
        <v>3613.5</v>
      </c>
      <c r="M15" s="384">
        <v>10000</v>
      </c>
      <c r="N15" s="256">
        <f t="shared" si="3"/>
        <v>3.6529680365296806</v>
      </c>
      <c r="O15" s="265">
        <v>500</v>
      </c>
      <c r="P15" s="265">
        <v>0</v>
      </c>
      <c r="Q15" s="266">
        <v>450</v>
      </c>
      <c r="R15" s="267">
        <f t="shared" si="4"/>
        <v>950</v>
      </c>
      <c r="S15" s="268">
        <f t="shared" si="5"/>
        <v>0.27374999999999999</v>
      </c>
      <c r="T15" s="269">
        <f t="shared" si="6"/>
        <v>1560.375</v>
      </c>
      <c r="V15" s="223" t="s">
        <v>499</v>
      </c>
      <c r="W15" s="257">
        <f t="shared" si="11"/>
        <v>6</v>
      </c>
      <c r="X15" s="309">
        <f>1100*AC$5</f>
        <v>1177</v>
      </c>
      <c r="Y15" s="309">
        <f t="shared" si="8"/>
        <v>7062</v>
      </c>
      <c r="Z15" s="309"/>
      <c r="AA15" s="309">
        <f t="shared" si="9"/>
        <v>0</v>
      </c>
      <c r="AB15" s="309">
        <f t="shared" si="10"/>
        <v>7062</v>
      </c>
    </row>
    <row r="16" spans="1:41" ht="22.5" customHeight="1">
      <c r="B16" s="216"/>
      <c r="C16" s="216" t="s">
        <v>493</v>
      </c>
      <c r="D16" s="217">
        <v>41</v>
      </c>
      <c r="E16" s="217">
        <v>1</v>
      </c>
      <c r="F16" s="216">
        <v>36</v>
      </c>
      <c r="G16" s="201">
        <v>1.1000000000000001</v>
      </c>
      <c r="H16" s="263">
        <f t="shared" si="0"/>
        <v>39.6</v>
      </c>
      <c r="I16" s="383">
        <f t="shared" si="1"/>
        <v>1623.6000000000001</v>
      </c>
      <c r="J16" s="264">
        <v>6</v>
      </c>
      <c r="K16" s="384">
        <f t="shared" si="2"/>
        <v>297.11880000000002</v>
      </c>
      <c r="L16" s="384">
        <f t="shared" si="7"/>
        <v>3555.6840000000002</v>
      </c>
      <c r="M16" s="384">
        <v>15000</v>
      </c>
      <c r="N16" s="256">
        <f t="shared" si="3"/>
        <v>5.4794520547945211</v>
      </c>
      <c r="O16" s="265">
        <v>40</v>
      </c>
      <c r="P16" s="265">
        <v>229</v>
      </c>
      <c r="Q16" s="266">
        <v>50</v>
      </c>
      <c r="R16" s="267">
        <f t="shared" si="4"/>
        <v>135.80000000000001</v>
      </c>
      <c r="S16" s="268">
        <f t="shared" si="5"/>
        <v>0.18249999999999997</v>
      </c>
      <c r="T16" s="269">
        <f t="shared" si="6"/>
        <v>1016.1234999999998</v>
      </c>
      <c r="V16" s="223" t="s">
        <v>503</v>
      </c>
      <c r="W16" s="257">
        <v>0</v>
      </c>
      <c r="X16" s="309">
        <f t="shared" ref="X16:X21" si="12">950*AC$5</f>
        <v>1016.5000000000001</v>
      </c>
      <c r="Y16" s="309">
        <f t="shared" si="8"/>
        <v>0</v>
      </c>
      <c r="Z16" s="309"/>
      <c r="AA16" s="309">
        <f t="shared" si="9"/>
        <v>0</v>
      </c>
      <c r="AB16" s="309">
        <f t="shared" si="10"/>
        <v>0</v>
      </c>
    </row>
    <row r="17" spans="2:28" ht="22.5" customHeight="1">
      <c r="B17" s="216"/>
      <c r="C17" s="216" t="s">
        <v>493</v>
      </c>
      <c r="D17" s="217">
        <v>5</v>
      </c>
      <c r="E17" s="217">
        <v>1</v>
      </c>
      <c r="F17" s="216">
        <v>58</v>
      </c>
      <c r="G17" s="201">
        <v>1.1000000000000001</v>
      </c>
      <c r="H17" s="263">
        <f t="shared" si="0"/>
        <v>63.800000000000004</v>
      </c>
      <c r="I17" s="383">
        <f t="shared" si="1"/>
        <v>319</v>
      </c>
      <c r="J17" s="264">
        <v>6</v>
      </c>
      <c r="K17" s="384">
        <f t="shared" si="2"/>
        <v>58.376999999999995</v>
      </c>
      <c r="L17" s="384">
        <f t="shared" si="7"/>
        <v>698.61</v>
      </c>
      <c r="M17" s="384">
        <v>15000</v>
      </c>
      <c r="N17" s="256">
        <f t="shared" si="3"/>
        <v>5.4794520547945211</v>
      </c>
      <c r="O17" s="265">
        <v>40</v>
      </c>
      <c r="P17" s="265">
        <v>229</v>
      </c>
      <c r="Q17" s="266">
        <v>50</v>
      </c>
      <c r="R17" s="267">
        <f t="shared" si="4"/>
        <v>135.80000000000001</v>
      </c>
      <c r="S17" s="268">
        <f t="shared" si="5"/>
        <v>0.18249999999999997</v>
      </c>
      <c r="T17" s="269">
        <f t="shared" si="6"/>
        <v>123.91749999999998</v>
      </c>
      <c r="V17" s="223" t="s">
        <v>503</v>
      </c>
      <c r="W17" s="257">
        <f t="shared" si="11"/>
        <v>5</v>
      </c>
      <c r="X17" s="309">
        <f t="shared" si="12"/>
        <v>1016.5000000000001</v>
      </c>
      <c r="Y17" s="309">
        <f t="shared" si="8"/>
        <v>5082.5000000000009</v>
      </c>
      <c r="Z17" s="309"/>
      <c r="AA17" s="309">
        <f t="shared" si="9"/>
        <v>0</v>
      </c>
      <c r="AB17" s="309">
        <f t="shared" si="10"/>
        <v>5082.5000000000009</v>
      </c>
    </row>
    <row r="18" spans="2:28" ht="22.5" customHeight="1">
      <c r="B18" s="216"/>
      <c r="C18" s="216" t="s">
        <v>493</v>
      </c>
      <c r="D18" s="217">
        <v>15</v>
      </c>
      <c r="E18" s="217">
        <v>1</v>
      </c>
      <c r="F18" s="216">
        <v>80</v>
      </c>
      <c r="G18" s="201">
        <v>1.1000000000000001</v>
      </c>
      <c r="H18" s="263">
        <f t="shared" si="0"/>
        <v>88</v>
      </c>
      <c r="I18" s="383">
        <f t="shared" si="1"/>
        <v>1320</v>
      </c>
      <c r="J18" s="264">
        <v>6</v>
      </c>
      <c r="K18" s="384">
        <f t="shared" si="2"/>
        <v>241.56</v>
      </c>
      <c r="L18" s="384">
        <f t="shared" si="7"/>
        <v>2890.8</v>
      </c>
      <c r="M18" s="384">
        <v>15000</v>
      </c>
      <c r="N18" s="256">
        <f t="shared" si="3"/>
        <v>5.4794520547945211</v>
      </c>
      <c r="O18" s="265">
        <v>300</v>
      </c>
      <c r="P18" s="265">
        <v>800</v>
      </c>
      <c r="Q18" s="266">
        <v>50</v>
      </c>
      <c r="R18" s="267">
        <f t="shared" si="4"/>
        <v>510</v>
      </c>
      <c r="S18" s="268">
        <f t="shared" si="5"/>
        <v>0.18249999999999997</v>
      </c>
      <c r="T18" s="269">
        <f t="shared" si="6"/>
        <v>1396.1249999999998</v>
      </c>
      <c r="V18" s="223" t="s">
        <v>503</v>
      </c>
      <c r="W18" s="257">
        <f t="shared" si="11"/>
        <v>15</v>
      </c>
      <c r="X18" s="309">
        <f t="shared" si="12"/>
        <v>1016.5000000000001</v>
      </c>
      <c r="Y18" s="309">
        <f t="shared" si="8"/>
        <v>15247.500000000002</v>
      </c>
      <c r="Z18" s="309"/>
      <c r="AA18" s="309">
        <f t="shared" si="9"/>
        <v>0</v>
      </c>
      <c r="AB18" s="309">
        <f t="shared" si="10"/>
        <v>15247.500000000002</v>
      </c>
    </row>
    <row r="19" spans="2:28" ht="22.5" customHeight="1">
      <c r="B19" s="216"/>
      <c r="C19" s="216" t="s">
        <v>493</v>
      </c>
      <c r="D19" s="217">
        <v>266</v>
      </c>
      <c r="E19" s="217">
        <v>2</v>
      </c>
      <c r="F19" s="216">
        <v>36</v>
      </c>
      <c r="G19" s="201">
        <v>1.1000000000000001</v>
      </c>
      <c r="H19" s="263">
        <f t="shared" si="0"/>
        <v>79.2</v>
      </c>
      <c r="I19" s="383">
        <f t="shared" si="1"/>
        <v>21067.200000000001</v>
      </c>
      <c r="J19" s="264">
        <v>6</v>
      </c>
      <c r="K19" s="384">
        <f t="shared" si="2"/>
        <v>3855.2976000000003</v>
      </c>
      <c r="L19" s="384">
        <f t="shared" si="7"/>
        <v>46137.168000000005</v>
      </c>
      <c r="M19" s="384">
        <v>15000</v>
      </c>
      <c r="N19" s="256">
        <f t="shared" si="3"/>
        <v>5.4794520547945211</v>
      </c>
      <c r="O19" s="265">
        <v>40</v>
      </c>
      <c r="P19" s="265">
        <v>229</v>
      </c>
      <c r="Q19" s="266">
        <v>50</v>
      </c>
      <c r="R19" s="267">
        <f t="shared" si="4"/>
        <v>175.8</v>
      </c>
      <c r="S19" s="268">
        <f t="shared" si="5"/>
        <v>0.18249999999999997</v>
      </c>
      <c r="T19" s="269">
        <f t="shared" si="6"/>
        <v>8534.2109999999993</v>
      </c>
      <c r="V19" s="223" t="s">
        <v>503</v>
      </c>
      <c r="W19" s="257">
        <v>0</v>
      </c>
      <c r="X19" s="309">
        <f t="shared" si="12"/>
        <v>1016.5000000000001</v>
      </c>
      <c r="Y19" s="309">
        <f t="shared" si="8"/>
        <v>0</v>
      </c>
      <c r="Z19" s="309"/>
      <c r="AA19" s="309">
        <f t="shared" si="9"/>
        <v>0</v>
      </c>
      <c r="AB19" s="309">
        <f t="shared" si="10"/>
        <v>0</v>
      </c>
    </row>
    <row r="20" spans="2:28" ht="22.5" customHeight="1">
      <c r="B20" s="216"/>
      <c r="C20" s="216" t="s">
        <v>493</v>
      </c>
      <c r="D20" s="217">
        <v>14</v>
      </c>
      <c r="E20" s="217">
        <v>2</v>
      </c>
      <c r="F20" s="216">
        <v>58</v>
      </c>
      <c r="G20" s="201">
        <v>1.1000000000000001</v>
      </c>
      <c r="H20" s="263">
        <f t="shared" si="0"/>
        <v>127.60000000000001</v>
      </c>
      <c r="I20" s="383">
        <f t="shared" si="1"/>
        <v>1786.4</v>
      </c>
      <c r="J20" s="264">
        <v>6</v>
      </c>
      <c r="K20" s="384">
        <f t="shared" si="2"/>
        <v>326.91120000000001</v>
      </c>
      <c r="L20" s="384">
        <f t="shared" si="7"/>
        <v>3912.2160000000003</v>
      </c>
      <c r="M20" s="384">
        <v>15000</v>
      </c>
      <c r="N20" s="256">
        <f t="shared" si="3"/>
        <v>5.4794520547945211</v>
      </c>
      <c r="O20" s="265">
        <v>40</v>
      </c>
      <c r="P20" s="265">
        <v>229</v>
      </c>
      <c r="Q20" s="266">
        <v>50</v>
      </c>
      <c r="R20" s="267">
        <f t="shared" si="4"/>
        <v>175.8</v>
      </c>
      <c r="S20" s="268">
        <f t="shared" si="5"/>
        <v>0.18249999999999997</v>
      </c>
      <c r="T20" s="269">
        <f t="shared" si="6"/>
        <v>449.16899999999998</v>
      </c>
      <c r="V20" s="223" t="s">
        <v>503</v>
      </c>
      <c r="W20" s="257">
        <f t="shared" si="11"/>
        <v>14</v>
      </c>
      <c r="X20" s="309">
        <f t="shared" si="12"/>
        <v>1016.5000000000001</v>
      </c>
      <c r="Y20" s="309">
        <f t="shared" si="8"/>
        <v>14231.000000000002</v>
      </c>
      <c r="Z20" s="309"/>
      <c r="AA20" s="309">
        <f t="shared" si="9"/>
        <v>0</v>
      </c>
      <c r="AB20" s="309">
        <f t="shared" si="10"/>
        <v>14231.000000000002</v>
      </c>
    </row>
    <row r="21" spans="2:28" ht="22.5" customHeight="1">
      <c r="B21" s="216"/>
      <c r="C21" s="216" t="s">
        <v>493</v>
      </c>
      <c r="D21" s="217">
        <v>5</v>
      </c>
      <c r="E21" s="217">
        <v>2</v>
      </c>
      <c r="F21" s="216">
        <v>80</v>
      </c>
      <c r="G21" s="201">
        <v>1.1000000000000001</v>
      </c>
      <c r="H21" s="263">
        <f t="shared" si="0"/>
        <v>176</v>
      </c>
      <c r="I21" s="383">
        <f t="shared" si="1"/>
        <v>880</v>
      </c>
      <c r="J21" s="264">
        <v>6</v>
      </c>
      <c r="K21" s="384">
        <f t="shared" si="2"/>
        <v>161.04000000000002</v>
      </c>
      <c r="L21" s="384">
        <f t="shared" si="7"/>
        <v>1927.2</v>
      </c>
      <c r="M21" s="384">
        <v>15000</v>
      </c>
      <c r="N21" s="256">
        <f t="shared" si="3"/>
        <v>5.4794520547945211</v>
      </c>
      <c r="O21" s="265">
        <v>300</v>
      </c>
      <c r="P21" s="265">
        <v>800</v>
      </c>
      <c r="Q21" s="266">
        <v>50</v>
      </c>
      <c r="R21" s="267">
        <f t="shared" si="4"/>
        <v>810</v>
      </c>
      <c r="S21" s="268">
        <f t="shared" si="5"/>
        <v>0.18249999999999997</v>
      </c>
      <c r="T21" s="269">
        <f t="shared" si="6"/>
        <v>739.12499999999989</v>
      </c>
      <c r="V21" s="223" t="s">
        <v>503</v>
      </c>
      <c r="W21" s="257">
        <f t="shared" si="11"/>
        <v>5</v>
      </c>
      <c r="X21" s="309">
        <f t="shared" si="12"/>
        <v>1016.5000000000001</v>
      </c>
      <c r="Y21" s="309">
        <f t="shared" si="8"/>
        <v>5082.5000000000009</v>
      </c>
      <c r="Z21" s="309"/>
      <c r="AA21" s="309">
        <f t="shared" si="9"/>
        <v>0</v>
      </c>
      <c r="AB21" s="309">
        <f t="shared" si="10"/>
        <v>5082.5000000000009</v>
      </c>
    </row>
    <row r="22" spans="2:28" ht="22.5" customHeight="1">
      <c r="B22" s="216"/>
      <c r="C22" s="216" t="s">
        <v>350</v>
      </c>
      <c r="D22" s="217">
        <v>7</v>
      </c>
      <c r="E22" s="217">
        <v>2</v>
      </c>
      <c r="F22" s="216">
        <v>58</v>
      </c>
      <c r="G22" s="201">
        <v>1.1000000000000001</v>
      </c>
      <c r="H22" s="263">
        <f t="shared" si="0"/>
        <v>127.60000000000001</v>
      </c>
      <c r="I22" s="383">
        <f t="shared" si="1"/>
        <v>893.2</v>
      </c>
      <c r="J22" s="264">
        <v>6</v>
      </c>
      <c r="K22" s="384">
        <f t="shared" si="2"/>
        <v>163.4556</v>
      </c>
      <c r="L22" s="384">
        <f t="shared" si="7"/>
        <v>1956.1080000000002</v>
      </c>
      <c r="M22" s="384">
        <v>15000</v>
      </c>
      <c r="N22" s="256">
        <f t="shared" si="3"/>
        <v>5.4794520547945211</v>
      </c>
      <c r="O22" s="265">
        <v>40</v>
      </c>
      <c r="P22" s="265">
        <v>229</v>
      </c>
      <c r="Q22" s="266">
        <v>50</v>
      </c>
      <c r="R22" s="267">
        <f t="shared" si="4"/>
        <v>175.8</v>
      </c>
      <c r="S22" s="268">
        <f t="shared" si="5"/>
        <v>0.18249999999999997</v>
      </c>
      <c r="T22" s="269">
        <f t="shared" si="6"/>
        <v>224.58449999999999</v>
      </c>
      <c r="V22" s="223" t="s">
        <v>351</v>
      </c>
      <c r="W22" s="257">
        <f t="shared" si="11"/>
        <v>7</v>
      </c>
      <c r="X22" s="309">
        <f>800*AC$5</f>
        <v>856</v>
      </c>
      <c r="Y22" s="309">
        <f t="shared" si="8"/>
        <v>5992</v>
      </c>
      <c r="Z22" s="309"/>
      <c r="AA22" s="309">
        <f t="shared" si="9"/>
        <v>0</v>
      </c>
      <c r="AB22" s="309">
        <f t="shared" si="10"/>
        <v>5992</v>
      </c>
    </row>
    <row r="23" spans="2:28" ht="22.5" customHeight="1">
      <c r="B23" s="216"/>
      <c r="C23" s="216" t="s">
        <v>494</v>
      </c>
      <c r="D23" s="217">
        <v>1</v>
      </c>
      <c r="E23" s="217">
        <v>1</v>
      </c>
      <c r="F23" s="216">
        <v>20</v>
      </c>
      <c r="G23" s="201">
        <v>1.1000000000000001</v>
      </c>
      <c r="H23" s="263">
        <f t="shared" si="0"/>
        <v>22</v>
      </c>
      <c r="I23" s="383">
        <f t="shared" si="1"/>
        <v>22</v>
      </c>
      <c r="J23" s="264">
        <v>6</v>
      </c>
      <c r="K23" s="384">
        <f t="shared" si="2"/>
        <v>4.0259999999999998</v>
      </c>
      <c r="L23" s="384">
        <f t="shared" si="7"/>
        <v>48.18</v>
      </c>
      <c r="M23" s="384">
        <v>8000</v>
      </c>
      <c r="N23" s="256">
        <f t="shared" si="3"/>
        <v>2.9223744292237441</v>
      </c>
      <c r="O23" s="265">
        <v>100</v>
      </c>
      <c r="P23" s="265"/>
      <c r="Q23" s="266">
        <v>50</v>
      </c>
      <c r="R23" s="267">
        <f t="shared" si="4"/>
        <v>150</v>
      </c>
      <c r="S23" s="268">
        <f t="shared" si="5"/>
        <v>0.34218750000000003</v>
      </c>
      <c r="T23" s="269">
        <f t="shared" si="6"/>
        <v>51.328125000000007</v>
      </c>
      <c r="V23" s="223" t="s">
        <v>503</v>
      </c>
      <c r="W23" s="257">
        <f t="shared" si="11"/>
        <v>1</v>
      </c>
      <c r="X23" s="309">
        <f>950*AC$5</f>
        <v>1016.5000000000001</v>
      </c>
      <c r="Y23" s="309">
        <f t="shared" si="8"/>
        <v>1016.5000000000001</v>
      </c>
      <c r="Z23" s="309"/>
      <c r="AA23" s="309">
        <f t="shared" si="9"/>
        <v>0</v>
      </c>
      <c r="AB23" s="309">
        <f t="shared" si="10"/>
        <v>1016.5000000000001</v>
      </c>
    </row>
    <row r="24" spans="2:28" ht="22.5" customHeight="1">
      <c r="B24" s="216"/>
      <c r="C24" s="216" t="s">
        <v>495</v>
      </c>
      <c r="D24" s="217">
        <v>5</v>
      </c>
      <c r="E24" s="217">
        <v>2</v>
      </c>
      <c r="F24" s="216">
        <v>20</v>
      </c>
      <c r="G24" s="201">
        <v>1.1000000000000001</v>
      </c>
      <c r="H24" s="263">
        <f t="shared" si="0"/>
        <v>44</v>
      </c>
      <c r="I24" s="383">
        <f t="shared" si="1"/>
        <v>220</v>
      </c>
      <c r="J24" s="264">
        <v>6</v>
      </c>
      <c r="K24" s="384">
        <f t="shared" si="2"/>
        <v>40.260000000000005</v>
      </c>
      <c r="L24" s="384">
        <f t="shared" si="7"/>
        <v>481.8</v>
      </c>
      <c r="M24" s="384">
        <v>8000</v>
      </c>
      <c r="N24" s="256">
        <f t="shared" si="3"/>
        <v>2.9223744292237441</v>
      </c>
      <c r="O24" s="265">
        <v>100</v>
      </c>
      <c r="P24" s="265"/>
      <c r="Q24" s="266">
        <v>50</v>
      </c>
      <c r="R24" s="267">
        <f t="shared" si="4"/>
        <v>250</v>
      </c>
      <c r="S24" s="268">
        <f t="shared" si="5"/>
        <v>0.34218750000000003</v>
      </c>
      <c r="T24" s="269">
        <f t="shared" si="6"/>
        <v>427.73437500000006</v>
      </c>
      <c r="V24" s="223" t="s">
        <v>503</v>
      </c>
      <c r="W24" s="257">
        <f t="shared" si="11"/>
        <v>5</v>
      </c>
      <c r="X24" s="309">
        <f>950*AC$5</f>
        <v>1016.5000000000001</v>
      </c>
      <c r="Y24" s="309">
        <f t="shared" si="8"/>
        <v>5082.5000000000009</v>
      </c>
      <c r="Z24" s="309"/>
      <c r="AA24" s="309">
        <f t="shared" si="9"/>
        <v>0</v>
      </c>
      <c r="AB24" s="309">
        <f t="shared" si="10"/>
        <v>5082.5000000000009</v>
      </c>
    </row>
    <row r="25" spans="2:28" ht="22.5" customHeight="1">
      <c r="B25" s="216"/>
      <c r="C25" s="216" t="s">
        <v>489</v>
      </c>
      <c r="D25" s="217">
        <v>12</v>
      </c>
      <c r="E25" s="217">
        <v>1</v>
      </c>
      <c r="F25" s="216">
        <v>500</v>
      </c>
      <c r="G25" s="201">
        <v>1.1000000000000001</v>
      </c>
      <c r="H25" s="263">
        <f t="shared" si="0"/>
        <v>550</v>
      </c>
      <c r="I25" s="383">
        <f t="shared" si="1"/>
        <v>6600</v>
      </c>
      <c r="J25" s="264">
        <v>6</v>
      </c>
      <c r="K25" s="384">
        <f t="shared" si="2"/>
        <v>1207.8</v>
      </c>
      <c r="L25" s="384">
        <f t="shared" si="7"/>
        <v>14454</v>
      </c>
      <c r="M25" s="384">
        <v>8000</v>
      </c>
      <c r="N25" s="256">
        <f t="shared" si="3"/>
        <v>2.9223744292237441</v>
      </c>
      <c r="O25" s="265">
        <v>500</v>
      </c>
      <c r="P25" s="265"/>
      <c r="Q25" s="266">
        <v>450</v>
      </c>
      <c r="R25" s="267">
        <f t="shared" si="4"/>
        <v>950</v>
      </c>
      <c r="S25" s="268">
        <f t="shared" si="5"/>
        <v>0.34218750000000003</v>
      </c>
      <c r="T25" s="269">
        <f t="shared" si="6"/>
        <v>3900.9375000000005</v>
      </c>
      <c r="V25" s="223" t="s">
        <v>500</v>
      </c>
      <c r="W25" s="257">
        <f t="shared" si="11"/>
        <v>12</v>
      </c>
      <c r="X25" s="309">
        <f>1750*AC$5</f>
        <v>1872.5</v>
      </c>
      <c r="Y25" s="309">
        <f t="shared" si="8"/>
        <v>22470</v>
      </c>
      <c r="Z25" s="309"/>
      <c r="AA25" s="309">
        <f t="shared" si="9"/>
        <v>0</v>
      </c>
      <c r="AB25" s="309">
        <f t="shared" si="10"/>
        <v>22470</v>
      </c>
    </row>
    <row r="26" spans="2:28" ht="22.5" customHeight="1">
      <c r="B26" s="216"/>
      <c r="C26" s="216" t="s">
        <v>485</v>
      </c>
      <c r="D26" s="217">
        <v>2</v>
      </c>
      <c r="E26" s="217">
        <v>1</v>
      </c>
      <c r="F26" s="216">
        <v>85</v>
      </c>
      <c r="G26" s="201">
        <v>1.1000000000000001</v>
      </c>
      <c r="H26" s="263">
        <f t="shared" si="0"/>
        <v>93.500000000000014</v>
      </c>
      <c r="I26" s="383">
        <f t="shared" si="1"/>
        <v>187.00000000000003</v>
      </c>
      <c r="J26" s="264">
        <v>6</v>
      </c>
      <c r="K26" s="384">
        <f t="shared" si="2"/>
        <v>34.221000000000011</v>
      </c>
      <c r="L26" s="384">
        <f t="shared" si="7"/>
        <v>409.53000000000014</v>
      </c>
      <c r="M26" s="384">
        <v>10000</v>
      </c>
      <c r="N26" s="256">
        <f t="shared" si="3"/>
        <v>3.6529680365296806</v>
      </c>
      <c r="O26" s="265">
        <v>300</v>
      </c>
      <c r="P26" s="265">
        <v>600</v>
      </c>
      <c r="Q26" s="266">
        <v>150</v>
      </c>
      <c r="R26" s="267">
        <f t="shared" si="4"/>
        <v>570</v>
      </c>
      <c r="S26" s="268">
        <f t="shared" si="5"/>
        <v>0.27374999999999999</v>
      </c>
      <c r="T26" s="269">
        <f t="shared" si="6"/>
        <v>312.07499999999999</v>
      </c>
      <c r="V26" s="223" t="s">
        <v>353</v>
      </c>
      <c r="W26" s="257">
        <f t="shared" si="11"/>
        <v>2</v>
      </c>
      <c r="X26" s="309">
        <f>2550*AC$5</f>
        <v>2728.5</v>
      </c>
      <c r="Y26" s="309">
        <f t="shared" si="8"/>
        <v>5457</v>
      </c>
      <c r="Z26" s="309"/>
      <c r="AA26" s="309">
        <f t="shared" si="9"/>
        <v>0</v>
      </c>
      <c r="AB26" s="309">
        <f t="shared" si="10"/>
        <v>5457</v>
      </c>
    </row>
    <row r="27" spans="2:28" ht="22.5" customHeight="1">
      <c r="B27" s="216"/>
      <c r="C27" s="216" t="s">
        <v>490</v>
      </c>
      <c r="D27" s="217">
        <v>6</v>
      </c>
      <c r="E27" s="217">
        <v>1</v>
      </c>
      <c r="F27" s="216">
        <v>125</v>
      </c>
      <c r="G27" s="201">
        <v>1.1000000000000001</v>
      </c>
      <c r="H27" s="263">
        <f t="shared" si="0"/>
        <v>137.5</v>
      </c>
      <c r="I27" s="383">
        <f t="shared" si="1"/>
        <v>825</v>
      </c>
      <c r="J27" s="264">
        <v>6</v>
      </c>
      <c r="K27" s="384">
        <f t="shared" si="2"/>
        <v>150.97499999999999</v>
      </c>
      <c r="L27" s="384">
        <f t="shared" si="7"/>
        <v>1806.75</v>
      </c>
      <c r="M27" s="384">
        <v>10000</v>
      </c>
      <c r="N27" s="256">
        <f t="shared" si="3"/>
        <v>3.6529680365296806</v>
      </c>
      <c r="O27" s="265">
        <v>300</v>
      </c>
      <c r="P27" s="265">
        <v>600</v>
      </c>
      <c r="Q27" s="266">
        <v>150</v>
      </c>
      <c r="R27" s="267">
        <f t="shared" si="4"/>
        <v>570</v>
      </c>
      <c r="S27" s="268">
        <f t="shared" si="5"/>
        <v>0.27374999999999999</v>
      </c>
      <c r="T27" s="269">
        <f t="shared" si="6"/>
        <v>936.22500000000002</v>
      </c>
      <c r="V27" s="223" t="s">
        <v>353</v>
      </c>
      <c r="W27" s="257">
        <f t="shared" si="11"/>
        <v>6</v>
      </c>
      <c r="X27" s="309">
        <f>2550*AC$5</f>
        <v>2728.5</v>
      </c>
      <c r="Y27" s="309">
        <f t="shared" si="8"/>
        <v>16371</v>
      </c>
      <c r="Z27" s="309"/>
      <c r="AA27" s="309">
        <f t="shared" si="9"/>
        <v>0</v>
      </c>
      <c r="AB27" s="309">
        <f t="shared" si="10"/>
        <v>16371</v>
      </c>
    </row>
    <row r="28" spans="2:28" ht="22.5" customHeight="1">
      <c r="B28" s="216"/>
      <c r="C28" s="216" t="s">
        <v>491</v>
      </c>
      <c r="D28" s="217">
        <v>49</v>
      </c>
      <c r="E28" s="217">
        <v>1</v>
      </c>
      <c r="F28" s="216">
        <v>125</v>
      </c>
      <c r="G28" s="201">
        <v>1.1000000000000001</v>
      </c>
      <c r="H28" s="263">
        <f t="shared" si="0"/>
        <v>137.5</v>
      </c>
      <c r="I28" s="383">
        <f t="shared" si="1"/>
        <v>6737.5</v>
      </c>
      <c r="J28" s="264">
        <v>6</v>
      </c>
      <c r="K28" s="384">
        <f t="shared" si="2"/>
        <v>1232.9624999999999</v>
      </c>
      <c r="L28" s="384">
        <f t="shared" si="7"/>
        <v>14755.124999999998</v>
      </c>
      <c r="M28" s="384">
        <v>10000</v>
      </c>
      <c r="N28" s="256">
        <f t="shared" si="3"/>
        <v>3.6529680365296806</v>
      </c>
      <c r="O28" s="265">
        <v>600</v>
      </c>
      <c r="P28" s="265">
        <v>1300</v>
      </c>
      <c r="Q28" s="266">
        <v>150</v>
      </c>
      <c r="R28" s="267">
        <f t="shared" si="4"/>
        <v>1010</v>
      </c>
      <c r="S28" s="268">
        <f t="shared" si="5"/>
        <v>0.27374999999999999</v>
      </c>
      <c r="T28" s="269">
        <f t="shared" si="6"/>
        <v>13547.887499999999</v>
      </c>
      <c r="V28" s="223" t="s">
        <v>353</v>
      </c>
      <c r="W28" s="257">
        <f t="shared" si="11"/>
        <v>49</v>
      </c>
      <c r="X28" s="309">
        <f>2550*AC$5</f>
        <v>2728.5</v>
      </c>
      <c r="Y28" s="309">
        <f t="shared" si="8"/>
        <v>133696.5</v>
      </c>
      <c r="Z28" s="309"/>
      <c r="AA28" s="309">
        <f t="shared" si="9"/>
        <v>0</v>
      </c>
      <c r="AB28" s="309">
        <f t="shared" si="10"/>
        <v>133696.5</v>
      </c>
    </row>
    <row r="29" spans="2:28" ht="22.5" customHeight="1" thickBot="1">
      <c r="B29" s="216"/>
      <c r="C29" s="216" t="s">
        <v>488</v>
      </c>
      <c r="D29" s="217">
        <v>9</v>
      </c>
      <c r="E29" s="217">
        <v>1</v>
      </c>
      <c r="F29" s="216">
        <v>500</v>
      </c>
      <c r="G29" s="201">
        <v>1.1000000000000001</v>
      </c>
      <c r="H29" s="263">
        <f t="shared" si="0"/>
        <v>550</v>
      </c>
      <c r="I29" s="383">
        <f t="shared" si="1"/>
        <v>4950</v>
      </c>
      <c r="J29" s="264">
        <v>6</v>
      </c>
      <c r="K29" s="384">
        <f t="shared" si="2"/>
        <v>905.85</v>
      </c>
      <c r="L29" s="384">
        <f t="shared" si="7"/>
        <v>10840.5</v>
      </c>
      <c r="M29" s="384">
        <v>10000</v>
      </c>
      <c r="N29" s="256">
        <f t="shared" si="3"/>
        <v>3.6529680365296806</v>
      </c>
      <c r="O29" s="265">
        <v>300</v>
      </c>
      <c r="P29" s="265">
        <v>0</v>
      </c>
      <c r="Q29" s="266">
        <v>150</v>
      </c>
      <c r="R29" s="334">
        <f t="shared" si="4"/>
        <v>450</v>
      </c>
      <c r="S29" s="335">
        <f t="shared" si="5"/>
        <v>0.27374999999999999</v>
      </c>
      <c r="T29" s="336">
        <f t="shared" si="6"/>
        <v>1108.6875</v>
      </c>
      <c r="V29" s="223" t="s">
        <v>353</v>
      </c>
      <c r="W29" s="257">
        <f t="shared" si="11"/>
        <v>9</v>
      </c>
      <c r="X29" s="309">
        <f>2550*AC$5</f>
        <v>2728.5</v>
      </c>
      <c r="Y29" s="309">
        <f t="shared" si="8"/>
        <v>24556.5</v>
      </c>
      <c r="Z29" s="309"/>
      <c r="AA29" s="309">
        <f t="shared" si="9"/>
        <v>0</v>
      </c>
      <c r="AB29" s="309">
        <f t="shared" si="10"/>
        <v>24556.5</v>
      </c>
    </row>
    <row r="30" spans="2:28" s="297" customFormat="1" ht="22.5" customHeight="1" thickBot="1">
      <c r="B30" s="197" t="s">
        <v>240</v>
      </c>
      <c r="C30" s="199"/>
      <c r="D30" s="303">
        <f>SUM(D9:D29)</f>
        <v>636</v>
      </c>
      <c r="E30" s="304"/>
      <c r="F30" s="305"/>
      <c r="G30" s="205"/>
      <c r="H30" s="283"/>
      <c r="I30" s="382">
        <f>SUM(I10:I29)</f>
        <v>56530.1</v>
      </c>
      <c r="J30" s="283"/>
      <c r="K30" s="284"/>
      <c r="L30" s="382">
        <f>SUM(L10:L29)</f>
        <v>123800.91900000001</v>
      </c>
      <c r="M30" s="283"/>
      <c r="N30" s="205"/>
      <c r="O30" s="285"/>
      <c r="P30" s="285"/>
      <c r="Q30" s="285"/>
      <c r="R30" s="286"/>
      <c r="S30" s="287"/>
      <c r="T30" s="288">
        <f>SUM(T10:T29)</f>
        <v>41517.508999999998</v>
      </c>
      <c r="U30" s="278"/>
      <c r="V30" s="223" t="s">
        <v>501</v>
      </c>
      <c r="W30" s="257">
        <v>0</v>
      </c>
      <c r="X30" s="318">
        <f>1200*AC$5</f>
        <v>1284</v>
      </c>
      <c r="Y30" s="309">
        <f t="shared" si="8"/>
        <v>0</v>
      </c>
      <c r="Z30" s="318"/>
      <c r="AA30" s="309">
        <f t="shared" si="9"/>
        <v>0</v>
      </c>
      <c r="AB30" s="309">
        <f t="shared" si="10"/>
        <v>0</v>
      </c>
    </row>
    <row r="31" spans="2:28" ht="22.5" customHeight="1">
      <c r="B31" s="258"/>
      <c r="C31" s="258"/>
      <c r="D31" s="259"/>
      <c r="E31" s="259"/>
      <c r="F31" s="258"/>
      <c r="G31" s="208"/>
      <c r="H31" s="270"/>
      <c r="I31" s="271"/>
      <c r="J31" s="272"/>
      <c r="K31" s="271"/>
      <c r="L31" s="271"/>
      <c r="M31" s="272"/>
      <c r="N31" s="273"/>
      <c r="O31" s="274"/>
      <c r="P31" s="274"/>
      <c r="Q31" s="274"/>
      <c r="R31" s="275"/>
      <c r="S31" s="276"/>
      <c r="T31" s="277"/>
      <c r="V31" s="223" t="s">
        <v>502</v>
      </c>
      <c r="W31" s="257">
        <v>0</v>
      </c>
      <c r="X31" s="318">
        <f>1200*AC$5</f>
        <v>1284</v>
      </c>
      <c r="Y31" s="309">
        <f t="shared" si="8"/>
        <v>0</v>
      </c>
      <c r="Z31" s="318"/>
      <c r="AA31" s="309">
        <f t="shared" si="9"/>
        <v>0</v>
      </c>
      <c r="AB31" s="309">
        <f t="shared" si="10"/>
        <v>0</v>
      </c>
    </row>
    <row r="32" spans="2:28" s="297" customFormat="1" ht="22.5" customHeight="1">
      <c r="B32" s="312"/>
      <c r="C32" s="312"/>
      <c r="D32" s="313"/>
      <c r="E32" s="314"/>
      <c r="F32" s="315"/>
      <c r="G32" s="208"/>
      <c r="H32" s="270"/>
      <c r="I32" s="316"/>
      <c r="J32" s="270"/>
      <c r="K32" s="271"/>
      <c r="L32" s="316"/>
      <c r="M32" s="270"/>
      <c r="N32" s="208"/>
      <c r="O32" s="275"/>
      <c r="P32" s="275"/>
      <c r="Q32" s="275"/>
      <c r="R32" s="275"/>
      <c r="S32" s="276"/>
      <c r="T32" s="317"/>
      <c r="U32" s="278"/>
      <c r="V32" s="280"/>
      <c r="W32" s="302"/>
      <c r="X32" s="320"/>
      <c r="Y32" s="321">
        <f>SUM(Y10:Y31)</f>
        <v>272261.5</v>
      </c>
      <c r="Z32" s="320"/>
      <c r="AA32" s="321">
        <f>SUM(AA10:AA31)</f>
        <v>0</v>
      </c>
      <c r="AB32" s="309"/>
    </row>
    <row r="33" spans="1:28" s="297" customFormat="1" ht="22.5" customHeight="1">
      <c r="B33" s="278"/>
      <c r="C33" s="278"/>
      <c r="D33" s="278"/>
      <c r="E33" s="278"/>
      <c r="F33" s="278"/>
      <c r="G33" s="278"/>
      <c r="H33" s="278"/>
      <c r="I33" s="278"/>
      <c r="J33" s="278"/>
      <c r="K33" s="278"/>
      <c r="L33" s="278"/>
      <c r="M33" s="278"/>
      <c r="N33" s="278"/>
      <c r="O33" s="278"/>
      <c r="P33" s="278"/>
      <c r="Q33" s="278"/>
      <c r="R33" s="278"/>
      <c r="S33" s="278"/>
      <c r="T33" s="289">
        <f>T30/D30</f>
        <v>65.279102201257857</v>
      </c>
      <c r="U33" s="278"/>
      <c r="V33" s="258"/>
      <c r="W33" s="280" t="s">
        <v>227</v>
      </c>
      <c r="X33" s="350"/>
      <c r="Y33" s="351" t="s">
        <v>292</v>
      </c>
      <c r="Z33" s="350"/>
      <c r="AA33" s="351" t="s">
        <v>292</v>
      </c>
      <c r="AB33" s="352">
        <f>SUM(AB10:AB31)</f>
        <v>272261.5</v>
      </c>
    </row>
    <row r="34" spans="1:28" ht="22.5" customHeight="1">
      <c r="B34" s="546" t="s">
        <v>45</v>
      </c>
      <c r="C34" s="282"/>
      <c r="D34" s="373"/>
      <c r="E34" s="306"/>
      <c r="J34" s="291"/>
      <c r="K34" s="291"/>
      <c r="L34" s="291"/>
      <c r="N34" s="260"/>
      <c r="V34" s="258"/>
      <c r="W34" s="280"/>
      <c r="X34" s="353"/>
      <c r="Y34" s="354"/>
      <c r="Z34" s="353"/>
      <c r="AA34" s="354"/>
      <c r="AB34" s="355"/>
    </row>
    <row r="35" spans="1:28" ht="22.5" customHeight="1">
      <c r="B35" s="547"/>
      <c r="C35" s="282"/>
      <c r="D35" s="373"/>
      <c r="J35" s="291"/>
      <c r="K35" s="291"/>
      <c r="L35" s="291"/>
      <c r="N35" s="260"/>
      <c r="X35" s="353"/>
      <c r="Y35" s="354" t="s">
        <v>293</v>
      </c>
      <c r="Z35" s="353"/>
      <c r="AA35" s="354" t="s">
        <v>318</v>
      </c>
      <c r="AB35" s="355">
        <f>SUM(AB33)</f>
        <v>272261.5</v>
      </c>
    </row>
    <row r="36" spans="1:28" s="307" customFormat="1" ht="67.5" customHeight="1">
      <c r="A36" s="300"/>
      <c r="B36" s="345"/>
      <c r="C36" s="346" t="s">
        <v>6</v>
      </c>
      <c r="D36" s="338" t="s">
        <v>2</v>
      </c>
      <c r="E36" s="339" t="s">
        <v>7</v>
      </c>
      <c r="F36" s="340" t="s">
        <v>8</v>
      </c>
      <c r="G36" s="341" t="s">
        <v>9</v>
      </c>
      <c r="H36" s="338" t="s">
        <v>10</v>
      </c>
      <c r="I36" s="339" t="s">
        <v>18</v>
      </c>
      <c r="J36" s="338" t="s">
        <v>11</v>
      </c>
      <c r="K36" s="338" t="s">
        <v>37</v>
      </c>
      <c r="L36" s="338" t="s">
        <v>38</v>
      </c>
      <c r="M36" s="338" t="s">
        <v>14</v>
      </c>
      <c r="N36" s="341" t="s">
        <v>16</v>
      </c>
      <c r="O36" s="347" t="s">
        <v>15</v>
      </c>
      <c r="P36" s="347"/>
      <c r="Q36" s="347" t="s">
        <v>19</v>
      </c>
      <c r="R36" s="347" t="s">
        <v>21</v>
      </c>
      <c r="S36" s="348" t="s">
        <v>23</v>
      </c>
      <c r="T36" s="349" t="s">
        <v>24</v>
      </c>
      <c r="U36" s="278"/>
      <c r="V36" s="278"/>
      <c r="W36" s="278"/>
      <c r="X36" s="353"/>
      <c r="Y36" s="354" t="s">
        <v>295</v>
      </c>
      <c r="Z36" s="353"/>
      <c r="AA36" s="354" t="s">
        <v>319</v>
      </c>
      <c r="AB36" s="355">
        <f>AB35*15%</f>
        <v>40839.224999999999</v>
      </c>
    </row>
    <row r="37" spans="1:28" ht="22.5" customHeight="1">
      <c r="B37" s="223"/>
      <c r="C37" s="223" t="s">
        <v>496</v>
      </c>
      <c r="D37" s="257">
        <v>109</v>
      </c>
      <c r="E37" s="217">
        <v>1</v>
      </c>
      <c r="F37" s="217">
        <v>136</v>
      </c>
      <c r="G37" s="201">
        <v>1.1000000000000001</v>
      </c>
      <c r="H37" s="263">
        <f>G37*F37*E37</f>
        <v>149.60000000000002</v>
      </c>
      <c r="I37" s="374">
        <f t="shared" ref="I37:I45" si="13">H37*D37</f>
        <v>16306.400000000003</v>
      </c>
      <c r="J37" s="263">
        <v>6</v>
      </c>
      <c r="K37" s="376">
        <f t="shared" ref="K37:K45" si="14">(I37*J37)/1000*30.5</f>
        <v>2984.0712000000008</v>
      </c>
      <c r="L37" s="376">
        <f t="shared" ref="L37:L45" si="15">(I37*J37)/1000*365</f>
        <v>35711.016000000011</v>
      </c>
      <c r="M37" s="376">
        <v>50000</v>
      </c>
      <c r="N37" s="201">
        <f t="shared" ref="N37:N45" si="16">M37/(J37*365)*0.8</f>
        <v>18.264840182648403</v>
      </c>
      <c r="O37" s="267">
        <v>0</v>
      </c>
      <c r="P37" s="267">
        <v>0</v>
      </c>
      <c r="Q37" s="267">
        <v>0</v>
      </c>
      <c r="R37" s="267">
        <f t="shared" ref="R37:R44" si="17">(O37*E37)+(P37/5)+Q37</f>
        <v>0</v>
      </c>
      <c r="S37" s="378">
        <f>1/N37</f>
        <v>5.475E-2</v>
      </c>
      <c r="T37" s="267">
        <f t="shared" ref="T37:T45" si="18">D37*R37*S37</f>
        <v>0</v>
      </c>
      <c r="X37" s="356"/>
      <c r="Y37" s="357" t="s">
        <v>294</v>
      </c>
      <c r="Z37" s="356"/>
      <c r="AA37" s="357" t="s">
        <v>320</v>
      </c>
      <c r="AB37" s="358">
        <f>AB36+AB35</f>
        <v>313100.72499999998</v>
      </c>
    </row>
    <row r="38" spans="1:28" ht="22.5" customHeight="1">
      <c r="B38" s="216"/>
      <c r="C38" s="216" t="s">
        <v>505</v>
      </c>
      <c r="D38" s="257">
        <v>14</v>
      </c>
      <c r="E38" s="217">
        <v>1</v>
      </c>
      <c r="F38" s="217">
        <v>6</v>
      </c>
      <c r="G38" s="201">
        <v>1.1000000000000001</v>
      </c>
      <c r="H38" s="263">
        <f>G38*F38*E38</f>
        <v>6.6000000000000005</v>
      </c>
      <c r="I38" s="374">
        <f t="shared" si="13"/>
        <v>92.4</v>
      </c>
      <c r="J38" s="263">
        <v>6</v>
      </c>
      <c r="K38" s="376">
        <f t="shared" si="14"/>
        <v>16.909200000000002</v>
      </c>
      <c r="L38" s="376">
        <f t="shared" si="15"/>
        <v>202.35600000000005</v>
      </c>
      <c r="M38" s="376">
        <v>50000</v>
      </c>
      <c r="N38" s="201">
        <f t="shared" si="16"/>
        <v>18.264840182648403</v>
      </c>
      <c r="O38" s="267">
        <v>0</v>
      </c>
      <c r="P38" s="267">
        <v>0</v>
      </c>
      <c r="Q38" s="267">
        <v>0</v>
      </c>
      <c r="R38" s="267">
        <f t="shared" si="17"/>
        <v>0</v>
      </c>
      <c r="S38" s="378">
        <f t="shared" ref="S38:S45" si="19">1/N38</f>
        <v>5.475E-2</v>
      </c>
      <c r="T38" s="267">
        <f t="shared" si="18"/>
        <v>0</v>
      </c>
      <c r="V38" s="307"/>
      <c r="W38" s="307"/>
      <c r="X38" s="310"/>
      <c r="Y38" s="310"/>
      <c r="Z38" s="310"/>
      <c r="AA38" s="310"/>
      <c r="AB38" s="310"/>
    </row>
    <row r="39" spans="1:28" ht="22.5" customHeight="1">
      <c r="B39" s="216"/>
      <c r="C39" s="216" t="s">
        <v>352</v>
      </c>
      <c r="D39" s="257">
        <v>36</v>
      </c>
      <c r="E39" s="217">
        <v>1</v>
      </c>
      <c r="F39" s="217">
        <v>16</v>
      </c>
      <c r="G39" s="201">
        <v>1.1000000000000001</v>
      </c>
      <c r="H39" s="263">
        <f>G39*F39*E39</f>
        <v>17.600000000000001</v>
      </c>
      <c r="I39" s="374">
        <f t="shared" si="13"/>
        <v>633.6</v>
      </c>
      <c r="J39" s="263">
        <v>6</v>
      </c>
      <c r="K39" s="376">
        <f t="shared" si="14"/>
        <v>115.94880000000002</v>
      </c>
      <c r="L39" s="376">
        <f t="shared" si="15"/>
        <v>1387.5840000000003</v>
      </c>
      <c r="M39" s="376">
        <v>50000</v>
      </c>
      <c r="N39" s="201">
        <f t="shared" si="16"/>
        <v>18.264840182648403</v>
      </c>
      <c r="O39" s="267">
        <v>0</v>
      </c>
      <c r="P39" s="267">
        <v>0</v>
      </c>
      <c r="Q39" s="267">
        <v>0</v>
      </c>
      <c r="R39" s="267">
        <f t="shared" si="17"/>
        <v>0</v>
      </c>
      <c r="S39" s="378">
        <f t="shared" si="19"/>
        <v>5.475E-2</v>
      </c>
      <c r="T39" s="267">
        <f t="shared" si="18"/>
        <v>0</v>
      </c>
    </row>
    <row r="40" spans="1:28" ht="22.5" customHeight="1">
      <c r="B40" s="216"/>
      <c r="C40" s="216" t="s">
        <v>498</v>
      </c>
      <c r="D40" s="257">
        <v>34</v>
      </c>
      <c r="E40" s="217">
        <v>1</v>
      </c>
      <c r="F40" s="217">
        <v>32</v>
      </c>
      <c r="G40" s="201">
        <v>1.1000000000000001</v>
      </c>
      <c r="H40" s="263">
        <f t="shared" ref="H40:H44" si="20">G40*F40*E40</f>
        <v>35.200000000000003</v>
      </c>
      <c r="I40" s="374">
        <f t="shared" si="13"/>
        <v>1196.8000000000002</v>
      </c>
      <c r="J40" s="263">
        <v>6</v>
      </c>
      <c r="K40" s="376">
        <f t="shared" si="14"/>
        <v>219.01440000000005</v>
      </c>
      <c r="L40" s="376">
        <f t="shared" si="15"/>
        <v>2620.9920000000006</v>
      </c>
      <c r="M40" s="376">
        <v>50000</v>
      </c>
      <c r="N40" s="201">
        <f t="shared" si="16"/>
        <v>18.264840182648403</v>
      </c>
      <c r="O40" s="267">
        <v>0</v>
      </c>
      <c r="P40" s="267">
        <v>0</v>
      </c>
      <c r="Q40" s="267">
        <v>0</v>
      </c>
      <c r="R40" s="267">
        <f t="shared" si="17"/>
        <v>0</v>
      </c>
      <c r="S40" s="378">
        <f t="shared" si="19"/>
        <v>5.475E-2</v>
      </c>
      <c r="T40" s="267">
        <f t="shared" si="18"/>
        <v>0</v>
      </c>
    </row>
    <row r="41" spans="1:28" ht="22.5" customHeight="1">
      <c r="B41" s="216"/>
      <c r="C41" s="216" t="s">
        <v>499</v>
      </c>
      <c r="D41" s="257">
        <v>6</v>
      </c>
      <c r="E41" s="217">
        <v>1</v>
      </c>
      <c r="F41" s="217">
        <v>30</v>
      </c>
      <c r="G41" s="201">
        <v>1.1000000000000001</v>
      </c>
      <c r="H41" s="263">
        <f t="shared" si="20"/>
        <v>33</v>
      </c>
      <c r="I41" s="374">
        <f t="shared" si="13"/>
        <v>198</v>
      </c>
      <c r="J41" s="263">
        <v>6</v>
      </c>
      <c r="K41" s="376">
        <f t="shared" si="14"/>
        <v>36.234000000000002</v>
      </c>
      <c r="L41" s="376">
        <f t="shared" si="15"/>
        <v>433.62</v>
      </c>
      <c r="M41" s="376">
        <v>50000</v>
      </c>
      <c r="N41" s="201">
        <f t="shared" si="16"/>
        <v>18.264840182648403</v>
      </c>
      <c r="O41" s="267">
        <v>0</v>
      </c>
      <c r="P41" s="267">
        <v>0</v>
      </c>
      <c r="Q41" s="267">
        <v>0</v>
      </c>
      <c r="R41" s="267">
        <f t="shared" si="17"/>
        <v>0</v>
      </c>
      <c r="S41" s="378">
        <f t="shared" si="19"/>
        <v>5.475E-2</v>
      </c>
      <c r="T41" s="267">
        <f t="shared" si="18"/>
        <v>0</v>
      </c>
    </row>
    <row r="42" spans="1:28" ht="22.5" customHeight="1">
      <c r="B42" s="216"/>
      <c r="C42" s="216" t="s">
        <v>503</v>
      </c>
      <c r="D42" s="257">
        <v>352</v>
      </c>
      <c r="E42" s="217">
        <v>1</v>
      </c>
      <c r="F42" s="217">
        <v>42</v>
      </c>
      <c r="G42" s="201">
        <v>1.1000000000000001</v>
      </c>
      <c r="H42" s="263">
        <f t="shared" si="20"/>
        <v>46.2</v>
      </c>
      <c r="I42" s="374">
        <f t="shared" si="13"/>
        <v>16262.400000000001</v>
      </c>
      <c r="J42" s="263">
        <v>6</v>
      </c>
      <c r="K42" s="376">
        <f t="shared" si="14"/>
        <v>2976.0192000000002</v>
      </c>
      <c r="L42" s="376">
        <f t="shared" si="15"/>
        <v>35614.656000000003</v>
      </c>
      <c r="M42" s="376">
        <v>50000</v>
      </c>
      <c r="N42" s="201">
        <f t="shared" si="16"/>
        <v>18.264840182648403</v>
      </c>
      <c r="O42" s="267">
        <v>0</v>
      </c>
      <c r="P42" s="267">
        <v>0</v>
      </c>
      <c r="Q42" s="267">
        <v>0</v>
      </c>
      <c r="R42" s="267">
        <f t="shared" si="17"/>
        <v>0</v>
      </c>
      <c r="S42" s="378">
        <f t="shared" si="19"/>
        <v>5.475E-2</v>
      </c>
      <c r="T42" s="267">
        <f t="shared" si="18"/>
        <v>0</v>
      </c>
    </row>
    <row r="43" spans="1:28" ht="22.5" customHeight="1">
      <c r="B43" s="216"/>
      <c r="C43" s="216" t="s">
        <v>351</v>
      </c>
      <c r="D43" s="257">
        <v>7</v>
      </c>
      <c r="E43" s="217">
        <v>1</v>
      </c>
      <c r="F43" s="217">
        <v>10</v>
      </c>
      <c r="G43" s="201">
        <v>1.1000000000000001</v>
      </c>
      <c r="H43" s="263">
        <f t="shared" si="20"/>
        <v>11</v>
      </c>
      <c r="I43" s="374">
        <f t="shared" si="13"/>
        <v>77</v>
      </c>
      <c r="J43" s="263">
        <v>6</v>
      </c>
      <c r="K43" s="376">
        <f t="shared" si="14"/>
        <v>14.091000000000001</v>
      </c>
      <c r="L43" s="376">
        <f t="shared" si="15"/>
        <v>168.63</v>
      </c>
      <c r="M43" s="376">
        <v>50000</v>
      </c>
      <c r="N43" s="201">
        <f t="shared" si="16"/>
        <v>18.264840182648403</v>
      </c>
      <c r="O43" s="267">
        <v>0</v>
      </c>
      <c r="P43" s="267">
        <v>0</v>
      </c>
      <c r="Q43" s="267">
        <v>0</v>
      </c>
      <c r="R43" s="267">
        <f t="shared" si="17"/>
        <v>0</v>
      </c>
      <c r="S43" s="378">
        <f t="shared" si="19"/>
        <v>5.475E-2</v>
      </c>
      <c r="T43" s="267">
        <f t="shared" si="18"/>
        <v>0</v>
      </c>
    </row>
    <row r="44" spans="1:28" ht="22.5" customHeight="1">
      <c r="B44" s="216"/>
      <c r="C44" s="216" t="s">
        <v>500</v>
      </c>
      <c r="D44" s="257">
        <v>12</v>
      </c>
      <c r="E44" s="217">
        <v>1</v>
      </c>
      <c r="F44" s="217">
        <v>100</v>
      </c>
      <c r="G44" s="201">
        <v>1.1000000000000001</v>
      </c>
      <c r="H44" s="263">
        <f t="shared" si="20"/>
        <v>110.00000000000001</v>
      </c>
      <c r="I44" s="374">
        <f t="shared" si="13"/>
        <v>1320.0000000000002</v>
      </c>
      <c r="J44" s="263">
        <v>6</v>
      </c>
      <c r="K44" s="376">
        <f t="shared" si="14"/>
        <v>241.56000000000006</v>
      </c>
      <c r="L44" s="376">
        <f t="shared" si="15"/>
        <v>2890.8000000000006</v>
      </c>
      <c r="M44" s="376">
        <v>50000</v>
      </c>
      <c r="N44" s="201">
        <f t="shared" si="16"/>
        <v>18.264840182648403</v>
      </c>
      <c r="O44" s="267">
        <v>0</v>
      </c>
      <c r="P44" s="267">
        <v>0</v>
      </c>
      <c r="Q44" s="267">
        <v>0</v>
      </c>
      <c r="R44" s="267">
        <f t="shared" si="17"/>
        <v>0</v>
      </c>
      <c r="S44" s="378">
        <f t="shared" si="19"/>
        <v>5.475E-2</v>
      </c>
      <c r="T44" s="267">
        <f t="shared" si="18"/>
        <v>0</v>
      </c>
    </row>
    <row r="45" spans="1:28" ht="22.5" customHeight="1">
      <c r="B45" s="216"/>
      <c r="C45" s="216" t="s">
        <v>353</v>
      </c>
      <c r="D45" s="257">
        <v>66</v>
      </c>
      <c r="E45" s="217"/>
      <c r="F45" s="216"/>
      <c r="G45" s="201"/>
      <c r="H45" s="263"/>
      <c r="I45" s="374">
        <f t="shared" si="13"/>
        <v>0</v>
      </c>
      <c r="J45" s="263">
        <v>6</v>
      </c>
      <c r="K45" s="376">
        <f t="shared" si="14"/>
        <v>0</v>
      </c>
      <c r="L45" s="376">
        <f t="shared" si="15"/>
        <v>0</v>
      </c>
      <c r="M45" s="376">
        <v>50000</v>
      </c>
      <c r="N45" s="201">
        <f t="shared" si="16"/>
        <v>18.264840182648403</v>
      </c>
      <c r="O45" s="267">
        <v>0</v>
      </c>
      <c r="P45" s="267">
        <v>0</v>
      </c>
      <c r="Q45" s="267">
        <v>0</v>
      </c>
      <c r="R45" s="267">
        <f>(O45*E45)+(P45/5)+Q45</f>
        <v>0</v>
      </c>
      <c r="S45" s="378">
        <f t="shared" si="19"/>
        <v>5.475E-2</v>
      </c>
      <c r="T45" s="267">
        <f t="shared" si="18"/>
        <v>0</v>
      </c>
    </row>
    <row r="46" spans="1:28" ht="22.5" customHeight="1">
      <c r="B46" s="216"/>
      <c r="C46" s="216"/>
      <c r="D46" s="207">
        <v>636</v>
      </c>
      <c r="E46" s="217"/>
      <c r="F46" s="216"/>
      <c r="G46" s="201"/>
      <c r="H46" s="263"/>
      <c r="I46" s="375">
        <f>SUM(I37:I45)</f>
        <v>36086.600000000006</v>
      </c>
      <c r="J46" s="263"/>
      <c r="K46" s="376"/>
      <c r="L46" s="377">
        <f>SUM(L37:L45)</f>
        <v>79029.654000000024</v>
      </c>
      <c r="M46" s="376"/>
      <c r="N46" s="201"/>
      <c r="O46" s="267"/>
      <c r="P46" s="267"/>
      <c r="Q46" s="267"/>
      <c r="R46" s="267"/>
      <c r="S46" s="268"/>
      <c r="T46" s="267"/>
    </row>
    <row r="47" spans="1:28" s="297" customFormat="1" ht="22.5" customHeight="1">
      <c r="B47" s="146" t="s">
        <v>241</v>
      </c>
      <c r="C47" s="146"/>
      <c r="D47" s="147" t="s">
        <v>227</v>
      </c>
      <c r="E47" s="147"/>
      <c r="F47" s="146"/>
      <c r="G47" s="206"/>
      <c r="H47" s="147"/>
      <c r="I47" s="294" t="s">
        <v>227</v>
      </c>
      <c r="J47" s="147"/>
      <c r="K47" s="294"/>
      <c r="L47" s="294" t="s">
        <v>227</v>
      </c>
      <c r="M47" s="147"/>
      <c r="N47" s="206"/>
      <c r="O47" s="295"/>
      <c r="P47" s="295"/>
      <c r="Q47" s="295"/>
      <c r="R47" s="295"/>
      <c r="S47" s="296"/>
      <c r="T47" s="295"/>
      <c r="U47" s="278"/>
      <c r="V47" s="278"/>
      <c r="W47" s="278"/>
      <c r="X47" s="308"/>
      <c r="Y47" s="308"/>
      <c r="Z47" s="308"/>
      <c r="AA47" s="308"/>
      <c r="AB47" s="308"/>
    </row>
    <row r="49" spans="4:28" ht="22.5" customHeight="1">
      <c r="D49" s="278"/>
      <c r="E49" s="278"/>
      <c r="F49" s="278"/>
      <c r="G49" s="278"/>
      <c r="H49" s="278"/>
      <c r="I49" s="278"/>
      <c r="J49" s="278"/>
      <c r="K49" s="278"/>
      <c r="L49" s="278"/>
      <c r="V49" s="297"/>
      <c r="W49" s="297"/>
      <c r="X49" s="311"/>
      <c r="Y49" s="311"/>
      <c r="Z49" s="311"/>
      <c r="AA49" s="311"/>
      <c r="AB49" s="311"/>
    </row>
  </sheetData>
  <sheetProtection insertColumns="0" insertRows="0" deleteColumns="0" selectLockedCells="1"/>
  <autoFilter ref="B8:T36" xr:uid="{CE9649A8-7C67-413B-A2C9-19DEA53DE0CB}"/>
  <mergeCells count="8">
    <mergeCell ref="V9:AB9"/>
    <mergeCell ref="B34:B35"/>
    <mergeCell ref="B1:T1"/>
    <mergeCell ref="V1:AB1"/>
    <mergeCell ref="D4:I4"/>
    <mergeCell ref="D5:J5"/>
    <mergeCell ref="B6:B7"/>
    <mergeCell ref="V6:AB6"/>
  </mergeCells>
  <printOptions horizontalCentered="1"/>
  <pageMargins left="0.23622047244094491" right="0.23622047244094491" top="0.74803149606299213" bottom="0.74803149606299213" header="0.31496062992125984" footer="0.31496062992125984"/>
  <pageSetup paperSize="9" scale="28" orientation="landscape" r:id="rId1"/>
  <colBreaks count="1" manualBreakCount="1">
    <brk id="20" max="3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66B00-F76D-4ABB-9911-6283051C53E4}">
  <sheetPr>
    <pageSetUpPr fitToPage="1"/>
  </sheetPr>
  <dimension ref="A1:S171"/>
  <sheetViews>
    <sheetView zoomScale="70" zoomScaleNormal="70" zoomScaleSheetLayoutView="70" workbookViewId="0">
      <selection sqref="A1:O1"/>
    </sheetView>
  </sheetViews>
  <sheetFormatPr defaultRowHeight="14.4"/>
  <cols>
    <col min="1" max="1" width="28.109375" bestFit="1" customWidth="1"/>
    <col min="2" max="2" width="16.44140625" bestFit="1" customWidth="1"/>
    <col min="3" max="3" width="10.6640625" hidden="1" customWidth="1"/>
    <col min="4" max="4" width="23.44140625" style="325" bestFit="1" customWidth="1"/>
    <col min="5" max="5" width="21" style="325" bestFit="1" customWidth="1"/>
    <col min="6" max="6" width="32.5546875" bestFit="1" customWidth="1"/>
    <col min="7" max="7" width="23.109375" style="329" bestFit="1" customWidth="1"/>
    <col min="8" max="8" width="20.6640625" bestFit="1" customWidth="1"/>
    <col min="9" max="10" width="20.88671875" style="130" customWidth="1"/>
    <col min="11" max="11" width="20.88671875" hidden="1" customWidth="1"/>
    <col min="12" max="13" width="20.88671875" style="130" customWidth="1"/>
    <col min="14" max="14" width="20.88671875" style="130" hidden="1" customWidth="1"/>
    <col min="15" max="15" width="20.88671875" style="130" customWidth="1"/>
    <col min="16" max="16" width="23.6640625" hidden="1" customWidth="1"/>
    <col min="17" max="18" width="23" hidden="1" customWidth="1"/>
    <col min="19" max="19" width="24.5546875" hidden="1" customWidth="1"/>
  </cols>
  <sheetData>
    <row r="1" spans="1:19" ht="75" customHeight="1">
      <c r="A1" s="542" t="s">
        <v>354</v>
      </c>
      <c r="B1" s="542"/>
      <c r="C1" s="542"/>
      <c r="D1" s="542"/>
      <c r="E1" s="542"/>
      <c r="F1" s="542"/>
      <c r="G1" s="542"/>
      <c r="H1" s="542"/>
      <c r="I1" s="542"/>
      <c r="J1" s="542"/>
      <c r="K1" s="542"/>
      <c r="L1" s="542"/>
      <c r="M1" s="542"/>
      <c r="N1" s="542"/>
      <c r="O1" s="542"/>
    </row>
    <row r="2" spans="1:19" ht="21" customHeight="1"/>
    <row r="3" spans="1:19" s="324" customFormat="1" ht="28.8">
      <c r="A3" s="322" t="s">
        <v>321</v>
      </c>
      <c r="B3" s="322" t="s">
        <v>322</v>
      </c>
      <c r="C3" s="322" t="s">
        <v>323</v>
      </c>
      <c r="D3" s="323" t="s">
        <v>324</v>
      </c>
      <c r="E3" s="323" t="s">
        <v>325</v>
      </c>
      <c r="F3" s="322" t="s">
        <v>326</v>
      </c>
      <c r="G3" s="327" t="s">
        <v>327</v>
      </c>
      <c r="H3" s="322" t="s">
        <v>328</v>
      </c>
      <c r="I3" s="322" t="s">
        <v>329</v>
      </c>
      <c r="J3" s="322" t="s">
        <v>330</v>
      </c>
      <c r="K3" s="322" t="s">
        <v>331</v>
      </c>
      <c r="L3" s="322" t="s">
        <v>332</v>
      </c>
      <c r="M3" s="322" t="s">
        <v>333</v>
      </c>
      <c r="N3" s="322" t="s">
        <v>334</v>
      </c>
      <c r="O3" s="322" t="s">
        <v>335</v>
      </c>
      <c r="P3" s="322" t="s">
        <v>336</v>
      </c>
      <c r="Q3" s="322" t="s">
        <v>337</v>
      </c>
      <c r="R3" s="322" t="s">
        <v>338</v>
      </c>
      <c r="S3" s="322" t="s">
        <v>339</v>
      </c>
    </row>
    <row r="4" spans="1:19">
      <c r="A4" s="4" t="s">
        <v>355</v>
      </c>
      <c r="B4" s="4" t="s">
        <v>356</v>
      </c>
      <c r="C4" s="4"/>
      <c r="D4" s="319" t="s">
        <v>357</v>
      </c>
      <c r="E4" s="319" t="s">
        <v>358</v>
      </c>
      <c r="F4" s="4" t="s">
        <v>340</v>
      </c>
      <c r="G4" s="328" t="s">
        <v>348</v>
      </c>
      <c r="H4" s="4" t="s">
        <v>341</v>
      </c>
      <c r="I4" s="333">
        <v>2</v>
      </c>
      <c r="J4" s="333">
        <v>1</v>
      </c>
      <c r="K4" s="4"/>
      <c r="L4" s="333">
        <v>80</v>
      </c>
      <c r="M4" s="333">
        <f>SUM(I4*L4)</f>
        <v>160</v>
      </c>
      <c r="N4" s="333"/>
      <c r="O4" s="333">
        <v>6</v>
      </c>
      <c r="P4" s="4"/>
      <c r="Q4" s="4"/>
      <c r="R4" s="4"/>
      <c r="S4" s="4"/>
    </row>
    <row r="5" spans="1:19">
      <c r="A5" s="4" t="s">
        <v>355</v>
      </c>
      <c r="B5" s="4" t="s">
        <v>356</v>
      </c>
      <c r="C5" s="4"/>
      <c r="D5" s="331" t="s">
        <v>357</v>
      </c>
      <c r="E5" s="319" t="s">
        <v>358</v>
      </c>
      <c r="F5" s="4" t="s">
        <v>340</v>
      </c>
      <c r="G5" s="328" t="s">
        <v>348</v>
      </c>
      <c r="H5" s="4" t="s">
        <v>344</v>
      </c>
      <c r="I5" s="333">
        <v>1</v>
      </c>
      <c r="J5" s="333">
        <v>2</v>
      </c>
      <c r="K5" s="4"/>
      <c r="L5" s="333">
        <v>80</v>
      </c>
      <c r="M5" s="333">
        <f t="shared" ref="M5:M13" si="0">SUM(I5*L5)</f>
        <v>80</v>
      </c>
      <c r="N5" s="333"/>
      <c r="O5" s="333">
        <v>6</v>
      </c>
      <c r="P5" s="4"/>
      <c r="Q5" s="4"/>
      <c r="R5" s="4"/>
      <c r="S5" s="4"/>
    </row>
    <row r="6" spans="1:19">
      <c r="A6" s="4" t="s">
        <v>355</v>
      </c>
      <c r="B6" s="4" t="s">
        <v>356</v>
      </c>
      <c r="C6" s="4"/>
      <c r="D6" s="331" t="s">
        <v>357</v>
      </c>
      <c r="E6" s="331" t="s">
        <v>360</v>
      </c>
      <c r="F6" s="4" t="s">
        <v>340</v>
      </c>
      <c r="G6" s="328" t="s">
        <v>348</v>
      </c>
      <c r="H6" s="4" t="s">
        <v>341</v>
      </c>
      <c r="I6" s="333">
        <v>2</v>
      </c>
      <c r="J6" s="333">
        <v>1</v>
      </c>
      <c r="K6" s="4"/>
      <c r="L6" s="333">
        <v>80</v>
      </c>
      <c r="M6" s="333">
        <f>SUM(I6*L6)</f>
        <v>160</v>
      </c>
      <c r="N6" s="333"/>
      <c r="O6" s="333">
        <v>6</v>
      </c>
      <c r="P6" s="4"/>
      <c r="Q6" s="4"/>
      <c r="R6" s="4"/>
      <c r="S6" s="4"/>
    </row>
    <row r="7" spans="1:19">
      <c r="A7" s="4" t="s">
        <v>355</v>
      </c>
      <c r="B7" s="4" t="s">
        <v>356</v>
      </c>
      <c r="C7" s="4"/>
      <c r="D7" s="331" t="s">
        <v>357</v>
      </c>
      <c r="E7" s="331" t="s">
        <v>360</v>
      </c>
      <c r="F7" s="4" t="s">
        <v>340</v>
      </c>
      <c r="G7" s="328" t="s">
        <v>348</v>
      </c>
      <c r="H7" s="4" t="s">
        <v>344</v>
      </c>
      <c r="I7" s="333">
        <v>1</v>
      </c>
      <c r="J7" s="333">
        <v>2</v>
      </c>
      <c r="K7" s="4"/>
      <c r="L7" s="333">
        <v>80</v>
      </c>
      <c r="M7" s="333">
        <f t="shared" ref="M7" si="1">SUM(I7*L7)</f>
        <v>80</v>
      </c>
      <c r="N7" s="333"/>
      <c r="O7" s="333">
        <v>6</v>
      </c>
      <c r="P7" s="4"/>
      <c r="Q7" s="4"/>
      <c r="R7" s="4"/>
      <c r="S7" s="4"/>
    </row>
    <row r="8" spans="1:19">
      <c r="A8" s="4" t="s">
        <v>355</v>
      </c>
      <c r="B8" s="4" t="s">
        <v>356</v>
      </c>
      <c r="C8" s="4"/>
      <c r="D8" s="331" t="s">
        <v>357</v>
      </c>
      <c r="E8" s="331" t="s">
        <v>359</v>
      </c>
      <c r="F8" s="4" t="s">
        <v>340</v>
      </c>
      <c r="G8" s="328" t="s">
        <v>348</v>
      </c>
      <c r="H8" s="4" t="s">
        <v>341</v>
      </c>
      <c r="I8" s="333">
        <v>2</v>
      </c>
      <c r="J8" s="333">
        <v>1</v>
      </c>
      <c r="K8" s="4"/>
      <c r="L8" s="333">
        <v>80</v>
      </c>
      <c r="M8" s="333">
        <f>SUM(I8*L8)</f>
        <v>160</v>
      </c>
      <c r="N8" s="333"/>
      <c r="O8" s="333">
        <v>6</v>
      </c>
      <c r="P8" s="4"/>
      <c r="Q8" s="4"/>
      <c r="R8" s="4"/>
      <c r="S8" s="4"/>
    </row>
    <row r="9" spans="1:19">
      <c r="A9" s="4" t="s">
        <v>355</v>
      </c>
      <c r="B9" s="4" t="s">
        <v>356</v>
      </c>
      <c r="C9" s="4"/>
      <c r="D9" s="331" t="s">
        <v>357</v>
      </c>
      <c r="E9" s="331" t="s">
        <v>359</v>
      </c>
      <c r="F9" s="4" t="s">
        <v>340</v>
      </c>
      <c r="G9" s="328" t="s">
        <v>348</v>
      </c>
      <c r="H9" s="4" t="s">
        <v>344</v>
      </c>
      <c r="I9" s="333">
        <v>1</v>
      </c>
      <c r="J9" s="333">
        <v>2</v>
      </c>
      <c r="K9" s="4"/>
      <c r="L9" s="333">
        <v>80</v>
      </c>
      <c r="M9" s="333">
        <f t="shared" ref="M9" si="2">SUM(I9*L9)</f>
        <v>80</v>
      </c>
      <c r="N9" s="333"/>
      <c r="O9" s="333">
        <v>6</v>
      </c>
      <c r="P9" s="4"/>
      <c r="Q9" s="4"/>
      <c r="R9" s="4"/>
      <c r="S9" s="4"/>
    </row>
    <row r="10" spans="1:19">
      <c r="A10" s="4" t="s">
        <v>355</v>
      </c>
      <c r="B10" s="4" t="s">
        <v>356</v>
      </c>
      <c r="C10" s="4"/>
      <c r="D10" s="331" t="s">
        <v>357</v>
      </c>
      <c r="E10" s="331" t="s">
        <v>361</v>
      </c>
      <c r="F10" s="4" t="s">
        <v>340</v>
      </c>
      <c r="G10" s="328" t="s">
        <v>348</v>
      </c>
      <c r="H10" s="4" t="s">
        <v>344</v>
      </c>
      <c r="I10" s="333">
        <v>1</v>
      </c>
      <c r="J10" s="333">
        <v>2</v>
      </c>
      <c r="K10" s="4"/>
      <c r="L10" s="333">
        <v>80</v>
      </c>
      <c r="M10" s="333">
        <f t="shared" ref="M10:M11" si="3">SUM(I10*L10)</f>
        <v>80</v>
      </c>
      <c r="N10" s="333"/>
      <c r="O10" s="333">
        <v>6</v>
      </c>
      <c r="P10" s="4"/>
      <c r="Q10" s="4"/>
      <c r="R10" s="4"/>
      <c r="S10" s="4"/>
    </row>
    <row r="11" spans="1:19">
      <c r="A11" s="4" t="s">
        <v>355</v>
      </c>
      <c r="B11" s="4" t="s">
        <v>356</v>
      </c>
      <c r="C11" s="4"/>
      <c r="D11" s="331" t="s">
        <v>357</v>
      </c>
      <c r="E11" s="331" t="s">
        <v>363</v>
      </c>
      <c r="F11" s="4" t="s">
        <v>340</v>
      </c>
      <c r="G11" s="328" t="s">
        <v>348</v>
      </c>
      <c r="H11" s="4" t="s">
        <v>341</v>
      </c>
      <c r="I11" s="333">
        <v>2</v>
      </c>
      <c r="J11" s="333">
        <v>1</v>
      </c>
      <c r="K11" s="4"/>
      <c r="L11" s="333">
        <v>36</v>
      </c>
      <c r="M11" s="333">
        <f t="shared" si="3"/>
        <v>72</v>
      </c>
      <c r="N11" s="333"/>
      <c r="O11" s="333">
        <v>6</v>
      </c>
      <c r="P11" s="4"/>
      <c r="Q11" s="4"/>
      <c r="R11" s="4"/>
      <c r="S11" s="4"/>
    </row>
    <row r="12" spans="1:19">
      <c r="A12" s="4" t="s">
        <v>355</v>
      </c>
      <c r="B12" s="4" t="s">
        <v>356</v>
      </c>
      <c r="C12" s="4"/>
      <c r="D12" s="331" t="s">
        <v>357</v>
      </c>
      <c r="E12" s="326" t="s">
        <v>362</v>
      </c>
      <c r="F12" s="4" t="s">
        <v>340</v>
      </c>
      <c r="G12" s="328" t="s">
        <v>348</v>
      </c>
      <c r="H12" s="4" t="s">
        <v>341</v>
      </c>
      <c r="I12" s="333">
        <v>2</v>
      </c>
      <c r="J12" s="333">
        <v>1</v>
      </c>
      <c r="K12" s="4"/>
      <c r="L12" s="333">
        <v>36</v>
      </c>
      <c r="M12" s="333">
        <f t="shared" si="0"/>
        <v>72</v>
      </c>
      <c r="N12" s="333"/>
      <c r="O12" s="333">
        <v>6</v>
      </c>
      <c r="P12" s="4"/>
      <c r="Q12" s="4"/>
      <c r="R12" s="4"/>
      <c r="S12" s="4"/>
    </row>
    <row r="13" spans="1:19">
      <c r="A13" s="4" t="s">
        <v>355</v>
      </c>
      <c r="B13" s="4" t="s">
        <v>356</v>
      </c>
      <c r="C13" s="4"/>
      <c r="D13" s="331" t="s">
        <v>357</v>
      </c>
      <c r="E13" s="319" t="s">
        <v>362</v>
      </c>
      <c r="F13" s="4" t="s">
        <v>343</v>
      </c>
      <c r="G13" s="328" t="s">
        <v>346</v>
      </c>
      <c r="H13" s="4" t="s">
        <v>341</v>
      </c>
      <c r="I13" s="333">
        <v>1</v>
      </c>
      <c r="J13" s="333">
        <v>2</v>
      </c>
      <c r="K13" s="4"/>
      <c r="L13" s="333">
        <v>26</v>
      </c>
      <c r="M13" s="333">
        <f t="shared" si="0"/>
        <v>26</v>
      </c>
      <c r="N13" s="333"/>
      <c r="O13" s="333">
        <v>6</v>
      </c>
      <c r="P13" s="4"/>
      <c r="Q13" s="4"/>
      <c r="R13" s="4"/>
      <c r="S13" s="4"/>
    </row>
    <row r="14" spans="1:19">
      <c r="A14" s="4" t="s">
        <v>355</v>
      </c>
      <c r="B14" s="4" t="s">
        <v>356</v>
      </c>
      <c r="C14" s="4"/>
      <c r="D14" s="331" t="s">
        <v>357</v>
      </c>
      <c r="E14" s="331" t="s">
        <v>364</v>
      </c>
      <c r="F14" s="4" t="s">
        <v>340</v>
      </c>
      <c r="G14" s="328" t="s">
        <v>348</v>
      </c>
      <c r="H14" s="4" t="s">
        <v>341</v>
      </c>
      <c r="I14" s="333">
        <v>2</v>
      </c>
      <c r="J14" s="333">
        <v>1</v>
      </c>
      <c r="K14" s="4"/>
      <c r="L14" s="333">
        <v>36</v>
      </c>
      <c r="M14" s="333">
        <f t="shared" ref="M14" si="4">SUM(I14*L14)</f>
        <v>72</v>
      </c>
      <c r="N14" s="333"/>
      <c r="O14" s="333">
        <v>6</v>
      </c>
      <c r="P14" s="4"/>
      <c r="Q14" s="4"/>
      <c r="R14" s="4"/>
      <c r="S14" s="4"/>
    </row>
    <row r="15" spans="1:19">
      <c r="A15" s="4" t="s">
        <v>355</v>
      </c>
      <c r="B15" s="4" t="s">
        <v>356</v>
      </c>
      <c r="C15" s="4"/>
      <c r="D15" s="331" t="s">
        <v>357</v>
      </c>
      <c r="E15" s="331" t="s">
        <v>365</v>
      </c>
      <c r="F15" s="4" t="s">
        <v>340</v>
      </c>
      <c r="G15" s="328" t="s">
        <v>348</v>
      </c>
      <c r="H15" s="4" t="s">
        <v>341</v>
      </c>
      <c r="I15" s="333">
        <v>2</v>
      </c>
      <c r="J15" s="333">
        <v>1</v>
      </c>
      <c r="K15" s="4"/>
      <c r="L15" s="333">
        <v>80</v>
      </c>
      <c r="M15" s="333">
        <f>SUM(I15*L15)</f>
        <v>160</v>
      </c>
      <c r="N15" s="333"/>
      <c r="O15" s="333">
        <v>6</v>
      </c>
      <c r="P15" s="4"/>
      <c r="Q15" s="4"/>
      <c r="R15" s="4"/>
      <c r="S15" s="4"/>
    </row>
    <row r="16" spans="1:19">
      <c r="A16" s="4" t="s">
        <v>355</v>
      </c>
      <c r="B16" s="4" t="s">
        <v>356</v>
      </c>
      <c r="C16" s="4"/>
      <c r="D16" s="331" t="s">
        <v>357</v>
      </c>
      <c r="E16" s="331" t="s">
        <v>365</v>
      </c>
      <c r="F16" s="4" t="s">
        <v>340</v>
      </c>
      <c r="G16" s="328" t="s">
        <v>348</v>
      </c>
      <c r="H16" s="4" t="s">
        <v>344</v>
      </c>
      <c r="I16" s="333">
        <v>1</v>
      </c>
      <c r="J16" s="333">
        <v>2</v>
      </c>
      <c r="K16" s="4"/>
      <c r="L16" s="333">
        <v>80</v>
      </c>
      <c r="M16" s="333">
        <f t="shared" ref="M16" si="5">SUM(I16*L16)</f>
        <v>80</v>
      </c>
      <c r="N16" s="333"/>
      <c r="O16" s="333">
        <v>6</v>
      </c>
      <c r="P16" s="4"/>
      <c r="Q16" s="4"/>
      <c r="R16" s="4"/>
      <c r="S16" s="4"/>
    </row>
    <row r="17" spans="1:19">
      <c r="A17" s="4" t="s">
        <v>355</v>
      </c>
      <c r="B17" s="4" t="s">
        <v>356</v>
      </c>
      <c r="C17" s="4"/>
      <c r="D17" s="331" t="s">
        <v>357</v>
      </c>
      <c r="E17" s="331" t="s">
        <v>366</v>
      </c>
      <c r="F17" s="4" t="s">
        <v>340</v>
      </c>
      <c r="G17" s="328" t="s">
        <v>348</v>
      </c>
      <c r="H17" s="4" t="s">
        <v>341</v>
      </c>
      <c r="I17" s="333">
        <v>1</v>
      </c>
      <c r="J17" s="333">
        <v>1</v>
      </c>
      <c r="K17" s="4"/>
      <c r="L17" s="333">
        <v>40</v>
      </c>
      <c r="M17" s="333">
        <f t="shared" ref="M17" si="6">SUM(I17*L17)</f>
        <v>40</v>
      </c>
      <c r="N17" s="333"/>
      <c r="O17" s="333">
        <v>6</v>
      </c>
      <c r="P17" s="4"/>
      <c r="Q17" s="4"/>
      <c r="R17" s="4"/>
      <c r="S17" s="4"/>
    </row>
    <row r="18" spans="1:19">
      <c r="A18" s="4" t="s">
        <v>355</v>
      </c>
      <c r="B18" s="4" t="s">
        <v>356</v>
      </c>
      <c r="C18" s="4"/>
      <c r="D18" s="331" t="s">
        <v>357</v>
      </c>
      <c r="E18" s="331" t="s">
        <v>367</v>
      </c>
      <c r="F18" s="4" t="s">
        <v>340</v>
      </c>
      <c r="G18" s="328" t="s">
        <v>348</v>
      </c>
      <c r="H18" s="4" t="s">
        <v>341</v>
      </c>
      <c r="I18" s="333">
        <v>2</v>
      </c>
      <c r="J18" s="333">
        <v>1</v>
      </c>
      <c r="K18" s="4"/>
      <c r="L18" s="333">
        <v>80</v>
      </c>
      <c r="M18" s="333">
        <f>SUM(I18*L18)</f>
        <v>160</v>
      </c>
      <c r="N18" s="333"/>
      <c r="O18" s="333">
        <v>6</v>
      </c>
      <c r="P18" s="4"/>
      <c r="Q18" s="4"/>
      <c r="R18" s="4"/>
      <c r="S18" s="4"/>
    </row>
    <row r="19" spans="1:19">
      <c r="A19" s="4" t="s">
        <v>355</v>
      </c>
      <c r="B19" s="4" t="s">
        <v>356</v>
      </c>
      <c r="C19" s="4"/>
      <c r="D19" s="331" t="s">
        <v>357</v>
      </c>
      <c r="E19" s="331" t="s">
        <v>367</v>
      </c>
      <c r="F19" s="4" t="s">
        <v>340</v>
      </c>
      <c r="G19" s="328" t="s">
        <v>348</v>
      </c>
      <c r="H19" s="4" t="s">
        <v>344</v>
      </c>
      <c r="I19" s="333">
        <v>1</v>
      </c>
      <c r="J19" s="333">
        <v>2</v>
      </c>
      <c r="K19" s="4"/>
      <c r="L19" s="333">
        <v>80</v>
      </c>
      <c r="M19" s="333">
        <f t="shared" ref="M19" si="7">SUM(I19*L19)</f>
        <v>80</v>
      </c>
      <c r="N19" s="333"/>
      <c r="O19" s="333">
        <v>6</v>
      </c>
      <c r="P19" s="4"/>
      <c r="Q19" s="4"/>
      <c r="R19" s="4"/>
      <c r="S19" s="4"/>
    </row>
    <row r="20" spans="1:19">
      <c r="A20" s="4" t="s">
        <v>355</v>
      </c>
      <c r="B20" s="4" t="s">
        <v>356</v>
      </c>
      <c r="C20" s="4"/>
      <c r="D20" s="332" t="s">
        <v>357</v>
      </c>
      <c r="E20" s="332" t="s">
        <v>471</v>
      </c>
      <c r="F20" s="4" t="s">
        <v>340</v>
      </c>
      <c r="G20" s="328" t="s">
        <v>348</v>
      </c>
      <c r="H20" s="4" t="s">
        <v>341</v>
      </c>
      <c r="I20" s="333">
        <v>2</v>
      </c>
      <c r="J20" s="333">
        <v>4</v>
      </c>
      <c r="K20" s="4"/>
      <c r="L20" s="333">
        <v>36</v>
      </c>
      <c r="M20" s="333">
        <f t="shared" ref="M20:M21" si="8">SUM(I20*L20)</f>
        <v>72</v>
      </c>
      <c r="N20" s="333"/>
      <c r="O20" s="333">
        <v>6</v>
      </c>
      <c r="P20" s="4"/>
      <c r="Q20" s="4"/>
      <c r="R20" s="4"/>
      <c r="S20" s="4"/>
    </row>
    <row r="21" spans="1:19">
      <c r="A21" s="4" t="s">
        <v>355</v>
      </c>
      <c r="B21" s="4" t="s">
        <v>356</v>
      </c>
      <c r="C21" s="4"/>
      <c r="D21" s="332" t="s">
        <v>357</v>
      </c>
      <c r="E21" s="332" t="s">
        <v>471</v>
      </c>
      <c r="F21" s="4" t="s">
        <v>342</v>
      </c>
      <c r="G21" s="328" t="s">
        <v>383</v>
      </c>
      <c r="H21" s="4" t="s">
        <v>384</v>
      </c>
      <c r="I21" s="333">
        <v>1</v>
      </c>
      <c r="J21" s="333">
        <v>15</v>
      </c>
      <c r="K21" s="4"/>
      <c r="L21" s="333">
        <v>50</v>
      </c>
      <c r="M21" s="333">
        <f t="shared" si="8"/>
        <v>50</v>
      </c>
      <c r="N21" s="333"/>
      <c r="O21" s="333">
        <v>6</v>
      </c>
      <c r="P21" s="4"/>
      <c r="Q21" s="4"/>
      <c r="R21" s="4"/>
      <c r="S21" s="4"/>
    </row>
    <row r="22" spans="1:19">
      <c r="A22" s="4" t="s">
        <v>355</v>
      </c>
      <c r="B22" s="4" t="s">
        <v>356</v>
      </c>
      <c r="C22" s="4"/>
      <c r="D22" s="332" t="s">
        <v>357</v>
      </c>
      <c r="E22" s="332" t="s">
        <v>432</v>
      </c>
      <c r="F22" s="4" t="s">
        <v>340</v>
      </c>
      <c r="G22" s="328" t="s">
        <v>348</v>
      </c>
      <c r="H22" s="4" t="s">
        <v>341</v>
      </c>
      <c r="I22" s="333">
        <v>1</v>
      </c>
      <c r="J22" s="333">
        <v>1</v>
      </c>
      <c r="K22" s="4"/>
      <c r="L22" s="333">
        <v>36</v>
      </c>
      <c r="M22" s="333">
        <f t="shared" ref="M22" si="9">SUM(I22*L22)</f>
        <v>36</v>
      </c>
      <c r="N22" s="333"/>
      <c r="O22" s="333">
        <v>6</v>
      </c>
      <c r="P22" s="4"/>
      <c r="Q22" s="4"/>
      <c r="R22" s="4"/>
      <c r="S22" s="4"/>
    </row>
    <row r="23" spans="1:19">
      <c r="A23" s="4" t="s">
        <v>355</v>
      </c>
      <c r="B23" s="4" t="s">
        <v>356</v>
      </c>
      <c r="C23" s="4"/>
      <c r="D23" s="332" t="s">
        <v>357</v>
      </c>
      <c r="E23" s="332" t="s">
        <v>433</v>
      </c>
      <c r="F23" s="4" t="s">
        <v>340</v>
      </c>
      <c r="G23" s="328" t="s">
        <v>348</v>
      </c>
      <c r="H23" s="4" t="s">
        <v>341</v>
      </c>
      <c r="I23" s="333">
        <v>1</v>
      </c>
      <c r="J23" s="333">
        <v>1</v>
      </c>
      <c r="K23" s="4"/>
      <c r="L23" s="333">
        <v>36</v>
      </c>
      <c r="M23" s="333">
        <f t="shared" ref="M23" si="10">SUM(I23*L23)</f>
        <v>36</v>
      </c>
      <c r="N23" s="333"/>
      <c r="O23" s="333">
        <v>6</v>
      </c>
      <c r="P23" s="4"/>
      <c r="Q23" s="4"/>
      <c r="R23" s="4"/>
      <c r="S23" s="4"/>
    </row>
    <row r="24" spans="1:19">
      <c r="A24" s="4" t="s">
        <v>355</v>
      </c>
      <c r="B24" s="4" t="s">
        <v>356</v>
      </c>
      <c r="C24" s="4"/>
      <c r="D24" s="332" t="s">
        <v>357</v>
      </c>
      <c r="E24" s="332" t="s">
        <v>369</v>
      </c>
      <c r="F24" s="4" t="s">
        <v>340</v>
      </c>
      <c r="G24" s="328" t="s">
        <v>348</v>
      </c>
      <c r="H24" s="4" t="s">
        <v>341</v>
      </c>
      <c r="I24" s="333">
        <v>2</v>
      </c>
      <c r="J24" s="333">
        <v>1</v>
      </c>
      <c r="K24" s="4"/>
      <c r="L24" s="333">
        <v>36</v>
      </c>
      <c r="M24" s="333">
        <f>SUM(I24*L24)</f>
        <v>72</v>
      </c>
      <c r="N24" s="333"/>
      <c r="O24" s="333">
        <v>6</v>
      </c>
      <c r="P24" s="4"/>
      <c r="Q24" s="4"/>
      <c r="R24" s="4"/>
      <c r="S24" s="4"/>
    </row>
    <row r="25" spans="1:19">
      <c r="A25" s="4" t="s">
        <v>355</v>
      </c>
      <c r="B25" s="4" t="s">
        <v>356</v>
      </c>
      <c r="C25" s="4"/>
      <c r="D25" s="332" t="s">
        <v>357</v>
      </c>
      <c r="E25" s="332" t="s">
        <v>472</v>
      </c>
      <c r="F25" s="4" t="s">
        <v>340</v>
      </c>
      <c r="G25" s="328" t="s">
        <v>348</v>
      </c>
      <c r="H25" s="4" t="s">
        <v>341</v>
      </c>
      <c r="I25" s="333">
        <v>1</v>
      </c>
      <c r="J25" s="333">
        <v>1</v>
      </c>
      <c r="K25" s="4"/>
      <c r="L25" s="333">
        <v>80</v>
      </c>
      <c r="M25" s="333">
        <f t="shared" ref="M25" si="11">SUM(I25*L25)</f>
        <v>80</v>
      </c>
      <c r="N25" s="333"/>
      <c r="O25" s="333">
        <v>6</v>
      </c>
      <c r="P25" s="4"/>
      <c r="Q25" s="4"/>
      <c r="R25" s="4"/>
      <c r="S25" s="4"/>
    </row>
    <row r="26" spans="1:19">
      <c r="A26" s="4" t="s">
        <v>355</v>
      </c>
      <c r="B26" s="4" t="s">
        <v>356</v>
      </c>
      <c r="C26" s="4"/>
      <c r="D26" s="332" t="s">
        <v>357</v>
      </c>
      <c r="E26" s="332" t="s">
        <v>472</v>
      </c>
      <c r="F26" s="4" t="s">
        <v>340</v>
      </c>
      <c r="G26" s="328" t="s">
        <v>348</v>
      </c>
      <c r="H26" s="4" t="s">
        <v>341</v>
      </c>
      <c r="I26" s="333">
        <v>2</v>
      </c>
      <c r="J26" s="333">
        <v>1</v>
      </c>
      <c r="K26" s="4"/>
      <c r="L26" s="333">
        <v>36</v>
      </c>
      <c r="M26" s="333">
        <f>SUM(I26*L26)</f>
        <v>72</v>
      </c>
      <c r="N26" s="333"/>
      <c r="O26" s="333">
        <v>6</v>
      </c>
      <c r="P26" s="4"/>
      <c r="Q26" s="4"/>
      <c r="R26" s="4"/>
      <c r="S26" s="4"/>
    </row>
    <row r="27" spans="1:19">
      <c r="A27" s="4" t="s">
        <v>355</v>
      </c>
      <c r="B27" s="4" t="s">
        <v>356</v>
      </c>
      <c r="C27" s="4"/>
      <c r="D27" s="332" t="s">
        <v>357</v>
      </c>
      <c r="E27" s="332" t="s">
        <v>370</v>
      </c>
      <c r="F27" s="4" t="s">
        <v>340</v>
      </c>
      <c r="G27" s="328" t="s">
        <v>348</v>
      </c>
      <c r="H27" s="4" t="s">
        <v>341</v>
      </c>
      <c r="I27" s="333">
        <v>2</v>
      </c>
      <c r="J27" s="333">
        <v>1</v>
      </c>
      <c r="K27" s="4"/>
      <c r="L27" s="333">
        <v>36</v>
      </c>
      <c r="M27" s="333">
        <f t="shared" ref="M27:M29" si="12">SUM(I27*L27)</f>
        <v>72</v>
      </c>
      <c r="N27" s="333"/>
      <c r="O27" s="333">
        <v>6</v>
      </c>
      <c r="P27" s="4"/>
      <c r="Q27" s="4"/>
      <c r="R27" s="4"/>
      <c r="S27" s="4"/>
    </row>
    <row r="28" spans="1:19">
      <c r="A28" s="4" t="s">
        <v>355</v>
      </c>
      <c r="B28" s="4" t="s">
        <v>356</v>
      </c>
      <c r="C28" s="4"/>
      <c r="D28" s="332" t="s">
        <v>357</v>
      </c>
      <c r="E28" s="332" t="s">
        <v>370</v>
      </c>
      <c r="F28" s="4" t="s">
        <v>340</v>
      </c>
      <c r="G28" s="328" t="s">
        <v>348</v>
      </c>
      <c r="H28" s="4" t="s">
        <v>341</v>
      </c>
      <c r="I28" s="333">
        <v>1</v>
      </c>
      <c r="J28" s="333">
        <v>2</v>
      </c>
      <c r="K28" s="4"/>
      <c r="L28" s="333">
        <v>36</v>
      </c>
      <c r="M28" s="333">
        <f t="shared" si="12"/>
        <v>36</v>
      </c>
      <c r="N28" s="333"/>
      <c r="O28" s="333">
        <v>6</v>
      </c>
      <c r="P28" s="4"/>
      <c r="Q28" s="4"/>
      <c r="R28" s="4"/>
      <c r="S28" s="4"/>
    </row>
    <row r="29" spans="1:19">
      <c r="A29" s="4" t="s">
        <v>355</v>
      </c>
      <c r="B29" s="4" t="s">
        <v>356</v>
      </c>
      <c r="C29" s="4"/>
      <c r="D29" s="332" t="s">
        <v>357</v>
      </c>
      <c r="E29" s="332" t="s">
        <v>473</v>
      </c>
      <c r="F29" s="4" t="s">
        <v>340</v>
      </c>
      <c r="G29" s="328" t="s">
        <v>348</v>
      </c>
      <c r="H29" s="4" t="s">
        <v>341</v>
      </c>
      <c r="I29" s="333">
        <v>1</v>
      </c>
      <c r="J29" s="333">
        <v>1</v>
      </c>
      <c r="K29" s="4"/>
      <c r="L29" s="333">
        <v>80</v>
      </c>
      <c r="M29" s="333">
        <f t="shared" si="12"/>
        <v>80</v>
      </c>
      <c r="N29" s="333"/>
      <c r="O29" s="333">
        <v>6</v>
      </c>
      <c r="P29" s="4"/>
      <c r="Q29" s="4"/>
      <c r="R29" s="4"/>
      <c r="S29" s="4"/>
    </row>
    <row r="30" spans="1:19">
      <c r="A30" s="4" t="s">
        <v>355</v>
      </c>
      <c r="B30" s="4" t="s">
        <v>356</v>
      </c>
      <c r="C30" s="4"/>
      <c r="D30" s="332" t="s">
        <v>357</v>
      </c>
      <c r="E30" s="332" t="s">
        <v>474</v>
      </c>
      <c r="F30" s="4" t="s">
        <v>340</v>
      </c>
      <c r="G30" s="328" t="s">
        <v>348</v>
      </c>
      <c r="H30" s="4" t="s">
        <v>341</v>
      </c>
      <c r="I30" s="333">
        <v>2</v>
      </c>
      <c r="J30" s="333">
        <v>1</v>
      </c>
      <c r="K30" s="4"/>
      <c r="L30" s="333">
        <v>58</v>
      </c>
      <c r="M30" s="333">
        <f t="shared" ref="M30" si="13">SUM(I30*L30)</f>
        <v>116</v>
      </c>
      <c r="N30" s="333"/>
      <c r="O30" s="333">
        <v>6</v>
      </c>
      <c r="P30" s="4"/>
      <c r="Q30" s="4"/>
      <c r="R30" s="4"/>
      <c r="S30" s="4"/>
    </row>
    <row r="31" spans="1:19">
      <c r="A31" s="4" t="s">
        <v>355</v>
      </c>
      <c r="B31" s="4" t="s">
        <v>356</v>
      </c>
      <c r="C31" s="4"/>
      <c r="D31" s="332" t="s">
        <v>357</v>
      </c>
      <c r="E31" s="332" t="s">
        <v>475</v>
      </c>
      <c r="F31" s="4" t="s">
        <v>340</v>
      </c>
      <c r="G31" s="328" t="s">
        <v>348</v>
      </c>
      <c r="H31" s="4" t="s">
        <v>341</v>
      </c>
      <c r="I31" s="333">
        <v>2</v>
      </c>
      <c r="J31" s="333">
        <v>1</v>
      </c>
      <c r="K31" s="4"/>
      <c r="L31" s="333">
        <v>58</v>
      </c>
      <c r="M31" s="333">
        <f t="shared" ref="M31:M32" si="14">SUM(I31*L31)</f>
        <v>116</v>
      </c>
      <c r="N31" s="333"/>
      <c r="O31" s="333">
        <v>6</v>
      </c>
      <c r="P31" s="4"/>
      <c r="Q31" s="4"/>
      <c r="R31" s="4"/>
      <c r="S31" s="4"/>
    </row>
    <row r="32" spans="1:19">
      <c r="A32" s="4" t="s">
        <v>355</v>
      </c>
      <c r="B32" s="4" t="s">
        <v>356</v>
      </c>
      <c r="C32" s="4"/>
      <c r="D32" s="332" t="s">
        <v>357</v>
      </c>
      <c r="E32" s="332" t="s">
        <v>475</v>
      </c>
      <c r="F32" s="4" t="s">
        <v>340</v>
      </c>
      <c r="G32" s="328" t="s">
        <v>348</v>
      </c>
      <c r="H32" s="4" t="s">
        <v>341</v>
      </c>
      <c r="I32" s="333">
        <v>2</v>
      </c>
      <c r="J32" s="333">
        <v>1</v>
      </c>
      <c r="K32" s="4"/>
      <c r="L32" s="333">
        <v>36</v>
      </c>
      <c r="M32" s="333">
        <f t="shared" si="14"/>
        <v>72</v>
      </c>
      <c r="N32" s="333"/>
      <c r="O32" s="333">
        <v>6</v>
      </c>
      <c r="P32" s="4"/>
      <c r="Q32" s="4"/>
      <c r="R32" s="4"/>
      <c r="S32" s="4"/>
    </row>
    <row r="33" spans="1:19">
      <c r="A33" s="4" t="s">
        <v>355</v>
      </c>
      <c r="B33" s="4" t="s">
        <v>356</v>
      </c>
      <c r="C33" s="4"/>
      <c r="D33" s="332" t="s">
        <v>357</v>
      </c>
      <c r="E33" s="332" t="s">
        <v>476</v>
      </c>
      <c r="F33" s="4" t="s">
        <v>340</v>
      </c>
      <c r="G33" s="328" t="s">
        <v>348</v>
      </c>
      <c r="H33" s="4" t="s">
        <v>341</v>
      </c>
      <c r="I33" s="333">
        <v>2</v>
      </c>
      <c r="J33" s="333">
        <v>1</v>
      </c>
      <c r="K33" s="4"/>
      <c r="L33" s="333">
        <v>36</v>
      </c>
      <c r="M33" s="333">
        <f t="shared" ref="M33" si="15">SUM(I33*L33)</f>
        <v>72</v>
      </c>
      <c r="N33" s="333"/>
      <c r="O33" s="333">
        <v>6</v>
      </c>
      <c r="P33" s="4"/>
      <c r="Q33" s="4"/>
      <c r="R33" s="4"/>
      <c r="S33" s="4"/>
    </row>
    <row r="34" spans="1:19">
      <c r="A34" s="4" t="s">
        <v>355</v>
      </c>
      <c r="B34" s="4" t="s">
        <v>356</v>
      </c>
      <c r="C34" s="4"/>
      <c r="D34" s="331" t="s">
        <v>368</v>
      </c>
      <c r="E34" s="331" t="s">
        <v>369</v>
      </c>
      <c r="F34" s="4" t="s">
        <v>340</v>
      </c>
      <c r="G34" s="328" t="s">
        <v>348</v>
      </c>
      <c r="H34" s="4" t="s">
        <v>341</v>
      </c>
      <c r="I34" s="333">
        <v>2</v>
      </c>
      <c r="J34" s="333">
        <v>1</v>
      </c>
      <c r="K34" s="4"/>
      <c r="L34" s="333">
        <v>36</v>
      </c>
      <c r="M34" s="333">
        <f t="shared" ref="M34:M69" si="16">SUM(I34*L34)</f>
        <v>72</v>
      </c>
      <c r="N34" s="333"/>
      <c r="O34" s="333">
        <v>6</v>
      </c>
      <c r="P34" s="4"/>
      <c r="Q34" s="4"/>
      <c r="R34" s="4"/>
      <c r="S34" s="4"/>
    </row>
    <row r="35" spans="1:19">
      <c r="A35" s="4" t="s">
        <v>355</v>
      </c>
      <c r="B35" s="4" t="s">
        <v>356</v>
      </c>
      <c r="C35" s="4"/>
      <c r="D35" s="331" t="s">
        <v>368</v>
      </c>
      <c r="E35" s="331" t="s">
        <v>370</v>
      </c>
      <c r="F35" s="4" t="s">
        <v>340</v>
      </c>
      <c r="G35" s="328" t="s">
        <v>348</v>
      </c>
      <c r="H35" s="4" t="s">
        <v>341</v>
      </c>
      <c r="I35" s="333">
        <v>1</v>
      </c>
      <c r="J35" s="333">
        <v>2</v>
      </c>
      <c r="K35" s="4"/>
      <c r="L35" s="333">
        <v>36</v>
      </c>
      <c r="M35" s="333">
        <f t="shared" si="16"/>
        <v>36</v>
      </c>
      <c r="N35" s="333"/>
      <c r="O35" s="333">
        <v>6</v>
      </c>
      <c r="P35" s="4"/>
      <c r="Q35" s="4"/>
      <c r="R35" s="4"/>
      <c r="S35" s="4"/>
    </row>
    <row r="36" spans="1:19">
      <c r="A36" s="4" t="s">
        <v>355</v>
      </c>
      <c r="B36" s="4" t="s">
        <v>356</v>
      </c>
      <c r="C36" s="4"/>
      <c r="D36" s="331" t="s">
        <v>368</v>
      </c>
      <c r="E36" s="331" t="s">
        <v>370</v>
      </c>
      <c r="F36" s="4" t="s">
        <v>340</v>
      </c>
      <c r="G36" s="328" t="s">
        <v>348</v>
      </c>
      <c r="H36" s="4" t="s">
        <v>341</v>
      </c>
      <c r="I36" s="333">
        <v>2</v>
      </c>
      <c r="J36" s="333">
        <v>3</v>
      </c>
      <c r="K36" s="4"/>
      <c r="L36" s="333">
        <v>36</v>
      </c>
      <c r="M36" s="333">
        <f t="shared" ref="M36" si="17">SUM(I36*L36)</f>
        <v>72</v>
      </c>
      <c r="N36" s="333"/>
      <c r="O36" s="333">
        <v>6</v>
      </c>
      <c r="P36" s="4"/>
      <c r="Q36" s="4"/>
      <c r="R36" s="4"/>
      <c r="S36" s="4"/>
    </row>
    <row r="37" spans="1:19">
      <c r="A37" s="4" t="s">
        <v>355</v>
      </c>
      <c r="B37" s="4" t="s">
        <v>356</v>
      </c>
      <c r="C37" s="4"/>
      <c r="D37" s="331" t="s">
        <v>368</v>
      </c>
      <c r="E37" s="331" t="s">
        <v>371</v>
      </c>
      <c r="F37" s="4" t="s">
        <v>340</v>
      </c>
      <c r="G37" s="328" t="s">
        <v>348</v>
      </c>
      <c r="H37" s="4" t="s">
        <v>341</v>
      </c>
      <c r="I37" s="333">
        <v>2</v>
      </c>
      <c r="J37" s="333">
        <v>4</v>
      </c>
      <c r="K37" s="4"/>
      <c r="L37" s="333">
        <v>36</v>
      </c>
      <c r="M37" s="333">
        <f t="shared" si="16"/>
        <v>72</v>
      </c>
      <c r="N37" s="333"/>
      <c r="O37" s="333">
        <v>6</v>
      </c>
      <c r="P37" s="4"/>
      <c r="Q37" s="4"/>
      <c r="R37" s="4"/>
      <c r="S37" s="4"/>
    </row>
    <row r="38" spans="1:19">
      <c r="A38" s="4" t="s">
        <v>355</v>
      </c>
      <c r="B38" s="4" t="s">
        <v>356</v>
      </c>
      <c r="C38" s="4"/>
      <c r="D38" s="331" t="s">
        <v>368</v>
      </c>
      <c r="E38" s="331" t="s">
        <v>372</v>
      </c>
      <c r="F38" s="4" t="s">
        <v>340</v>
      </c>
      <c r="G38" s="328" t="s">
        <v>348</v>
      </c>
      <c r="H38" s="4" t="s">
        <v>341</v>
      </c>
      <c r="I38" s="333">
        <v>2</v>
      </c>
      <c r="J38" s="333">
        <v>4</v>
      </c>
      <c r="K38" s="4"/>
      <c r="L38" s="333">
        <v>36</v>
      </c>
      <c r="M38" s="333">
        <f t="shared" si="16"/>
        <v>72</v>
      </c>
      <c r="N38" s="333"/>
      <c r="O38" s="333">
        <v>6</v>
      </c>
      <c r="P38" s="4"/>
      <c r="Q38" s="4"/>
      <c r="R38" s="4"/>
      <c r="S38" s="4"/>
    </row>
    <row r="39" spans="1:19">
      <c r="A39" s="4" t="s">
        <v>355</v>
      </c>
      <c r="B39" s="4" t="s">
        <v>356</v>
      </c>
      <c r="C39" s="4"/>
      <c r="D39" s="331" t="s">
        <v>368</v>
      </c>
      <c r="E39" s="331" t="s">
        <v>373</v>
      </c>
      <c r="F39" s="4" t="s">
        <v>340</v>
      </c>
      <c r="G39" s="328" t="s">
        <v>348</v>
      </c>
      <c r="H39" s="4" t="s">
        <v>341</v>
      </c>
      <c r="I39" s="333">
        <v>2</v>
      </c>
      <c r="J39" s="333">
        <v>4</v>
      </c>
      <c r="K39" s="4"/>
      <c r="L39" s="333">
        <v>36</v>
      </c>
      <c r="M39" s="333">
        <f t="shared" si="16"/>
        <v>72</v>
      </c>
      <c r="N39" s="333"/>
      <c r="O39" s="333">
        <v>6</v>
      </c>
      <c r="P39" s="4"/>
      <c r="Q39" s="4"/>
      <c r="R39" s="4"/>
      <c r="S39" s="4"/>
    </row>
    <row r="40" spans="1:19">
      <c r="A40" s="4" t="s">
        <v>355</v>
      </c>
      <c r="B40" s="4" t="s">
        <v>356</v>
      </c>
      <c r="C40" s="4"/>
      <c r="D40" s="331" t="s">
        <v>368</v>
      </c>
      <c r="E40" s="331" t="s">
        <v>374</v>
      </c>
      <c r="F40" s="4" t="s">
        <v>340</v>
      </c>
      <c r="G40" s="328" t="s">
        <v>348</v>
      </c>
      <c r="H40" s="4" t="s">
        <v>341</v>
      </c>
      <c r="I40" s="333">
        <v>2</v>
      </c>
      <c r="J40" s="333">
        <v>4</v>
      </c>
      <c r="K40" s="4"/>
      <c r="L40" s="333">
        <v>36</v>
      </c>
      <c r="M40" s="333">
        <f t="shared" si="16"/>
        <v>72</v>
      </c>
      <c r="N40" s="333"/>
      <c r="O40" s="333">
        <v>6</v>
      </c>
      <c r="P40" s="4"/>
      <c r="Q40" s="4"/>
      <c r="R40" s="4"/>
      <c r="S40" s="4"/>
    </row>
    <row r="41" spans="1:19">
      <c r="A41" s="4" t="s">
        <v>355</v>
      </c>
      <c r="B41" s="4" t="s">
        <v>356</v>
      </c>
      <c r="C41" s="4"/>
      <c r="D41" s="331" t="s">
        <v>368</v>
      </c>
      <c r="E41" s="331" t="s">
        <v>375</v>
      </c>
      <c r="F41" s="4" t="s">
        <v>340</v>
      </c>
      <c r="G41" s="328" t="s">
        <v>348</v>
      </c>
      <c r="H41" s="4" t="s">
        <v>341</v>
      </c>
      <c r="I41" s="333">
        <v>2</v>
      </c>
      <c r="J41" s="333">
        <v>6</v>
      </c>
      <c r="K41" s="4"/>
      <c r="L41" s="333">
        <v>36</v>
      </c>
      <c r="M41" s="333">
        <f t="shared" si="16"/>
        <v>72</v>
      </c>
      <c r="N41" s="333"/>
      <c r="O41" s="333">
        <v>6</v>
      </c>
      <c r="P41" s="4"/>
      <c r="Q41" s="4"/>
      <c r="R41" s="4"/>
      <c r="S41" s="4"/>
    </row>
    <row r="42" spans="1:19">
      <c r="A42" s="4" t="s">
        <v>355</v>
      </c>
      <c r="B42" s="4" t="s">
        <v>356</v>
      </c>
      <c r="C42" s="4"/>
      <c r="D42" s="331" t="s">
        <v>368</v>
      </c>
      <c r="E42" s="331" t="s">
        <v>376</v>
      </c>
      <c r="F42" s="4" t="s">
        <v>340</v>
      </c>
      <c r="G42" s="328" t="s">
        <v>347</v>
      </c>
      <c r="H42" s="4" t="s">
        <v>341</v>
      </c>
      <c r="I42" s="333">
        <v>2</v>
      </c>
      <c r="J42" s="333">
        <v>7</v>
      </c>
      <c r="K42" s="4"/>
      <c r="L42" s="333">
        <v>58</v>
      </c>
      <c r="M42" s="333">
        <f t="shared" si="16"/>
        <v>116</v>
      </c>
      <c r="N42" s="333"/>
      <c r="O42" s="333">
        <v>6</v>
      </c>
      <c r="P42" s="4"/>
      <c r="Q42" s="4"/>
      <c r="R42" s="4"/>
      <c r="S42" s="4"/>
    </row>
    <row r="43" spans="1:19">
      <c r="A43" s="4" t="s">
        <v>355</v>
      </c>
      <c r="B43" s="4" t="s">
        <v>356</v>
      </c>
      <c r="C43" s="4"/>
      <c r="D43" s="331" t="s">
        <v>403</v>
      </c>
      <c r="E43" s="331" t="s">
        <v>377</v>
      </c>
      <c r="F43" s="4" t="s">
        <v>340</v>
      </c>
      <c r="G43" s="328" t="s">
        <v>378</v>
      </c>
      <c r="H43" s="4" t="s">
        <v>341</v>
      </c>
      <c r="I43" s="333">
        <v>2</v>
      </c>
      <c r="J43" s="333">
        <v>6</v>
      </c>
      <c r="K43" s="4"/>
      <c r="L43" s="333">
        <v>36</v>
      </c>
      <c r="M43" s="333">
        <f t="shared" si="16"/>
        <v>72</v>
      </c>
      <c r="N43" s="333"/>
      <c r="O43" s="333">
        <v>6</v>
      </c>
      <c r="P43" s="4"/>
      <c r="Q43" s="4"/>
      <c r="R43" s="4"/>
      <c r="S43" s="4"/>
    </row>
    <row r="44" spans="1:19">
      <c r="A44" s="4" t="s">
        <v>355</v>
      </c>
      <c r="B44" s="4" t="s">
        <v>356</v>
      </c>
      <c r="C44" s="4"/>
      <c r="D44" s="331" t="s">
        <v>403</v>
      </c>
      <c r="E44" s="331" t="s">
        <v>379</v>
      </c>
      <c r="F44" s="4" t="s">
        <v>340</v>
      </c>
      <c r="G44" s="328" t="s">
        <v>348</v>
      </c>
      <c r="H44" s="4" t="s">
        <v>341</v>
      </c>
      <c r="I44" s="333">
        <v>2</v>
      </c>
      <c r="J44" s="333">
        <v>6</v>
      </c>
      <c r="K44" s="4"/>
      <c r="L44" s="333">
        <v>36</v>
      </c>
      <c r="M44" s="333">
        <f t="shared" si="16"/>
        <v>72</v>
      </c>
      <c r="N44" s="333"/>
      <c r="O44" s="333">
        <v>6</v>
      </c>
      <c r="P44" s="4"/>
      <c r="Q44" s="4"/>
      <c r="R44" s="4"/>
      <c r="S44" s="4"/>
    </row>
    <row r="45" spans="1:19">
      <c r="A45" s="4" t="s">
        <v>355</v>
      </c>
      <c r="B45" s="4" t="s">
        <v>356</v>
      </c>
      <c r="C45" s="4"/>
      <c r="D45" s="331" t="s">
        <v>403</v>
      </c>
      <c r="E45" s="331" t="s">
        <v>380</v>
      </c>
      <c r="F45" s="4" t="s">
        <v>340</v>
      </c>
      <c r="G45" s="328" t="s">
        <v>348</v>
      </c>
      <c r="H45" s="4" t="s">
        <v>341</v>
      </c>
      <c r="I45" s="333">
        <v>2</v>
      </c>
      <c r="J45" s="333">
        <v>6</v>
      </c>
      <c r="K45" s="4"/>
      <c r="L45" s="333">
        <v>36</v>
      </c>
      <c r="M45" s="333">
        <f t="shared" si="16"/>
        <v>72</v>
      </c>
      <c r="N45" s="333"/>
      <c r="O45" s="333">
        <v>6</v>
      </c>
      <c r="P45" s="4"/>
      <c r="Q45" s="4"/>
      <c r="R45" s="4"/>
      <c r="S45" s="4"/>
    </row>
    <row r="46" spans="1:19">
      <c r="A46" s="4" t="s">
        <v>355</v>
      </c>
      <c r="B46" s="4" t="s">
        <v>356</v>
      </c>
      <c r="C46" s="4"/>
      <c r="D46" s="331" t="s">
        <v>403</v>
      </c>
      <c r="E46" s="331" t="s">
        <v>381</v>
      </c>
      <c r="F46" s="4" t="s">
        <v>340</v>
      </c>
      <c r="G46" s="328" t="s">
        <v>348</v>
      </c>
      <c r="H46" s="4" t="s">
        <v>341</v>
      </c>
      <c r="I46" s="333">
        <v>2</v>
      </c>
      <c r="J46" s="333">
        <v>3</v>
      </c>
      <c r="K46" s="4"/>
      <c r="L46" s="333">
        <v>36</v>
      </c>
      <c r="M46" s="333">
        <f t="shared" si="16"/>
        <v>72</v>
      </c>
      <c r="N46" s="333"/>
      <c r="O46" s="333">
        <v>6</v>
      </c>
      <c r="P46" s="4"/>
      <c r="Q46" s="4"/>
      <c r="R46" s="4"/>
      <c r="S46" s="4"/>
    </row>
    <row r="47" spans="1:19">
      <c r="A47" s="4" t="s">
        <v>355</v>
      </c>
      <c r="B47" s="4" t="s">
        <v>356</v>
      </c>
      <c r="C47" s="4"/>
      <c r="D47" s="331" t="s">
        <v>403</v>
      </c>
      <c r="E47" s="331" t="s">
        <v>382</v>
      </c>
      <c r="F47" s="4" t="s">
        <v>340</v>
      </c>
      <c r="G47" s="328" t="s">
        <v>348</v>
      </c>
      <c r="H47" s="4" t="s">
        <v>341</v>
      </c>
      <c r="I47" s="333">
        <v>2</v>
      </c>
      <c r="J47" s="333">
        <v>3</v>
      </c>
      <c r="K47" s="4"/>
      <c r="L47" s="333">
        <v>36</v>
      </c>
      <c r="M47" s="333">
        <f t="shared" si="16"/>
        <v>72</v>
      </c>
      <c r="N47" s="333"/>
      <c r="O47" s="333">
        <v>6</v>
      </c>
      <c r="P47" s="4"/>
      <c r="Q47" s="4"/>
      <c r="R47" s="4"/>
      <c r="S47" s="4"/>
    </row>
    <row r="48" spans="1:19">
      <c r="A48" s="4" t="s">
        <v>355</v>
      </c>
      <c r="B48" s="4" t="s">
        <v>356</v>
      </c>
      <c r="C48" s="4"/>
      <c r="D48" s="331" t="s">
        <v>403</v>
      </c>
      <c r="E48" s="331" t="s">
        <v>385</v>
      </c>
      <c r="F48" s="4" t="s">
        <v>340</v>
      </c>
      <c r="G48" s="328" t="s">
        <v>378</v>
      </c>
      <c r="H48" s="4" t="s">
        <v>341</v>
      </c>
      <c r="I48" s="333">
        <v>2</v>
      </c>
      <c r="J48" s="333">
        <v>2</v>
      </c>
      <c r="K48" s="4"/>
      <c r="L48" s="333">
        <v>36</v>
      </c>
      <c r="M48" s="333">
        <f t="shared" si="16"/>
        <v>72</v>
      </c>
      <c r="N48" s="333"/>
      <c r="O48" s="333">
        <v>6</v>
      </c>
      <c r="P48" s="4"/>
      <c r="Q48" s="4"/>
      <c r="R48" s="4"/>
      <c r="S48" s="4"/>
    </row>
    <row r="49" spans="1:19">
      <c r="A49" s="4" t="s">
        <v>355</v>
      </c>
      <c r="B49" s="4" t="s">
        <v>356</v>
      </c>
      <c r="C49" s="4"/>
      <c r="D49" s="331" t="s">
        <v>403</v>
      </c>
      <c r="E49" s="331" t="s">
        <v>385</v>
      </c>
      <c r="F49" s="4" t="s">
        <v>342</v>
      </c>
      <c r="G49" s="328" t="s">
        <v>383</v>
      </c>
      <c r="H49" s="4" t="s">
        <v>384</v>
      </c>
      <c r="I49" s="333">
        <v>1</v>
      </c>
      <c r="J49" s="333">
        <v>7</v>
      </c>
      <c r="K49" s="4"/>
      <c r="L49" s="333">
        <v>50</v>
      </c>
      <c r="M49" s="333">
        <f t="shared" si="16"/>
        <v>50</v>
      </c>
      <c r="N49" s="333"/>
      <c r="O49" s="333">
        <v>6</v>
      </c>
      <c r="P49" s="4"/>
      <c r="Q49" s="4"/>
      <c r="R49" s="4"/>
      <c r="S49" s="4"/>
    </row>
    <row r="50" spans="1:19">
      <c r="A50" s="4" t="s">
        <v>355</v>
      </c>
      <c r="B50" s="4" t="s">
        <v>356</v>
      </c>
      <c r="C50" s="4"/>
      <c r="D50" s="331" t="s">
        <v>403</v>
      </c>
      <c r="E50" s="331" t="s">
        <v>386</v>
      </c>
      <c r="F50" s="4" t="s">
        <v>340</v>
      </c>
      <c r="G50" s="328" t="s">
        <v>378</v>
      </c>
      <c r="H50" s="4" t="s">
        <v>341</v>
      </c>
      <c r="I50" s="333">
        <v>2</v>
      </c>
      <c r="J50" s="333">
        <v>9</v>
      </c>
      <c r="K50" s="4"/>
      <c r="L50" s="333">
        <v>36</v>
      </c>
      <c r="M50" s="333">
        <f t="shared" si="16"/>
        <v>72</v>
      </c>
      <c r="N50" s="333"/>
      <c r="O50" s="333">
        <v>6</v>
      </c>
      <c r="P50" s="4"/>
      <c r="Q50" s="4"/>
      <c r="R50" s="4"/>
      <c r="S50" s="4"/>
    </row>
    <row r="51" spans="1:19">
      <c r="A51" s="4" t="s">
        <v>355</v>
      </c>
      <c r="B51" s="4" t="s">
        <v>356</v>
      </c>
      <c r="C51" s="4"/>
      <c r="D51" s="331" t="s">
        <v>403</v>
      </c>
      <c r="E51" s="331" t="s">
        <v>402</v>
      </c>
      <c r="F51" s="4" t="s">
        <v>343</v>
      </c>
      <c r="G51" s="328" t="s">
        <v>345</v>
      </c>
      <c r="H51" s="4" t="s">
        <v>341</v>
      </c>
      <c r="I51" s="333">
        <v>1</v>
      </c>
      <c r="J51" s="333">
        <v>3</v>
      </c>
      <c r="K51" s="4"/>
      <c r="L51" s="333">
        <v>26</v>
      </c>
      <c r="M51" s="333">
        <f t="shared" ref="M51" si="18">SUM(I51*L51)</f>
        <v>26</v>
      </c>
      <c r="N51" s="333"/>
      <c r="O51" s="333">
        <v>6</v>
      </c>
      <c r="P51" s="4"/>
      <c r="Q51" s="4"/>
      <c r="R51" s="4"/>
      <c r="S51" s="4"/>
    </row>
    <row r="52" spans="1:19">
      <c r="A52" s="4" t="s">
        <v>355</v>
      </c>
      <c r="B52" s="4" t="s">
        <v>356</v>
      </c>
      <c r="C52" s="4"/>
      <c r="D52" s="331" t="s">
        <v>403</v>
      </c>
      <c r="E52" s="331" t="s">
        <v>387</v>
      </c>
      <c r="F52" s="4" t="s">
        <v>340</v>
      </c>
      <c r="G52" s="328" t="s">
        <v>378</v>
      </c>
      <c r="H52" s="4" t="s">
        <v>341</v>
      </c>
      <c r="I52" s="333">
        <v>2</v>
      </c>
      <c r="J52" s="333">
        <v>6</v>
      </c>
      <c r="K52" s="4"/>
      <c r="L52" s="333">
        <v>36</v>
      </c>
      <c r="M52" s="333">
        <f t="shared" si="16"/>
        <v>72</v>
      </c>
      <c r="N52" s="333"/>
      <c r="O52" s="333">
        <v>6</v>
      </c>
      <c r="P52" s="4"/>
      <c r="Q52" s="4"/>
      <c r="R52" s="4"/>
      <c r="S52" s="4"/>
    </row>
    <row r="53" spans="1:19">
      <c r="A53" s="4" t="s">
        <v>355</v>
      </c>
      <c r="B53" s="4" t="s">
        <v>356</v>
      </c>
      <c r="C53" s="4"/>
      <c r="D53" s="331" t="s">
        <v>403</v>
      </c>
      <c r="E53" s="331" t="s">
        <v>388</v>
      </c>
      <c r="F53" s="4" t="s">
        <v>340</v>
      </c>
      <c r="G53" s="328" t="s">
        <v>378</v>
      </c>
      <c r="H53" s="4" t="s">
        <v>341</v>
      </c>
      <c r="I53" s="333">
        <v>2</v>
      </c>
      <c r="J53" s="333">
        <v>10</v>
      </c>
      <c r="K53" s="4"/>
      <c r="L53" s="333">
        <v>36</v>
      </c>
      <c r="M53" s="333">
        <f t="shared" si="16"/>
        <v>72</v>
      </c>
      <c r="N53" s="333"/>
      <c r="O53" s="333">
        <v>6</v>
      </c>
      <c r="P53" s="4"/>
      <c r="Q53" s="4"/>
      <c r="R53" s="4"/>
      <c r="S53" s="4"/>
    </row>
    <row r="54" spans="1:19">
      <c r="A54" s="4" t="s">
        <v>355</v>
      </c>
      <c r="B54" s="4" t="s">
        <v>356</v>
      </c>
      <c r="C54" s="4"/>
      <c r="D54" s="331" t="s">
        <v>403</v>
      </c>
      <c r="E54" s="331" t="s">
        <v>389</v>
      </c>
      <c r="F54" s="4" t="s">
        <v>340</v>
      </c>
      <c r="G54" s="328" t="s">
        <v>378</v>
      </c>
      <c r="H54" s="4" t="s">
        <v>341</v>
      </c>
      <c r="I54" s="333">
        <v>2</v>
      </c>
      <c r="J54" s="333">
        <v>7</v>
      </c>
      <c r="K54" s="4"/>
      <c r="L54" s="333">
        <v>36</v>
      </c>
      <c r="M54" s="333">
        <f t="shared" si="16"/>
        <v>72</v>
      </c>
      <c r="N54" s="333"/>
      <c r="O54" s="333">
        <v>6</v>
      </c>
      <c r="P54" s="4"/>
      <c r="Q54" s="4"/>
      <c r="R54" s="4"/>
      <c r="S54" s="4"/>
    </row>
    <row r="55" spans="1:19">
      <c r="A55" s="4" t="s">
        <v>355</v>
      </c>
      <c r="B55" s="4" t="s">
        <v>356</v>
      </c>
      <c r="C55" s="4"/>
      <c r="D55" s="331" t="s">
        <v>403</v>
      </c>
      <c r="E55" s="331" t="s">
        <v>389</v>
      </c>
      <c r="F55" s="4" t="s">
        <v>342</v>
      </c>
      <c r="G55" s="328" t="s">
        <v>383</v>
      </c>
      <c r="H55" s="4" t="s">
        <v>384</v>
      </c>
      <c r="I55" s="333">
        <v>1</v>
      </c>
      <c r="J55" s="333">
        <v>2</v>
      </c>
      <c r="K55" s="4"/>
      <c r="L55" s="333">
        <v>50</v>
      </c>
      <c r="M55" s="333">
        <f t="shared" ref="M55" si="19">SUM(I55*L55)</f>
        <v>50</v>
      </c>
      <c r="N55" s="333"/>
      <c r="O55" s="333">
        <v>6</v>
      </c>
      <c r="P55" s="4"/>
      <c r="Q55" s="4"/>
      <c r="R55" s="4"/>
      <c r="S55" s="4"/>
    </row>
    <row r="56" spans="1:19">
      <c r="A56" s="4" t="s">
        <v>355</v>
      </c>
      <c r="B56" s="4" t="s">
        <v>356</v>
      </c>
      <c r="C56" s="4"/>
      <c r="D56" s="331" t="s">
        <v>403</v>
      </c>
      <c r="E56" s="331" t="s">
        <v>390</v>
      </c>
      <c r="F56" s="4" t="s">
        <v>340</v>
      </c>
      <c r="G56" s="328" t="s">
        <v>348</v>
      </c>
      <c r="H56" s="4" t="s">
        <v>341</v>
      </c>
      <c r="I56" s="333">
        <v>2</v>
      </c>
      <c r="J56" s="333">
        <v>4</v>
      </c>
      <c r="K56" s="4"/>
      <c r="L56" s="333">
        <v>36</v>
      </c>
      <c r="M56" s="333">
        <f t="shared" si="16"/>
        <v>72</v>
      </c>
      <c r="N56" s="333"/>
      <c r="O56" s="333">
        <v>6</v>
      </c>
      <c r="P56" s="4"/>
      <c r="Q56" s="4"/>
      <c r="R56" s="4"/>
      <c r="S56" s="4"/>
    </row>
    <row r="57" spans="1:19">
      <c r="A57" s="4" t="s">
        <v>355</v>
      </c>
      <c r="B57" s="4" t="s">
        <v>356</v>
      </c>
      <c r="C57" s="4"/>
      <c r="D57" s="331" t="s">
        <v>403</v>
      </c>
      <c r="E57" s="331" t="s">
        <v>391</v>
      </c>
      <c r="F57" s="4" t="s">
        <v>340</v>
      </c>
      <c r="G57" s="328" t="s">
        <v>348</v>
      </c>
      <c r="H57" s="4" t="s">
        <v>341</v>
      </c>
      <c r="I57" s="333">
        <v>2</v>
      </c>
      <c r="J57" s="333">
        <v>6</v>
      </c>
      <c r="K57" s="4"/>
      <c r="L57" s="333">
        <v>36</v>
      </c>
      <c r="M57" s="333">
        <f t="shared" ref="M57:M63" si="20">SUM(I57*L57)</f>
        <v>72</v>
      </c>
      <c r="N57" s="333"/>
      <c r="O57" s="333">
        <v>6</v>
      </c>
      <c r="P57" s="4"/>
      <c r="Q57" s="4"/>
      <c r="R57" s="4"/>
      <c r="S57" s="4"/>
    </row>
    <row r="58" spans="1:19">
      <c r="A58" s="4" t="s">
        <v>355</v>
      </c>
      <c r="B58" s="4" t="s">
        <v>356</v>
      </c>
      <c r="C58" s="4"/>
      <c r="D58" s="331" t="s">
        <v>403</v>
      </c>
      <c r="E58" s="331" t="s">
        <v>392</v>
      </c>
      <c r="F58" s="4" t="s">
        <v>340</v>
      </c>
      <c r="G58" s="328" t="s">
        <v>348</v>
      </c>
      <c r="H58" s="4" t="s">
        <v>341</v>
      </c>
      <c r="I58" s="333">
        <v>2</v>
      </c>
      <c r="J58" s="333">
        <v>1</v>
      </c>
      <c r="K58" s="4"/>
      <c r="L58" s="333">
        <v>36</v>
      </c>
      <c r="M58" s="333">
        <f t="shared" si="20"/>
        <v>72</v>
      </c>
      <c r="N58" s="333"/>
      <c r="O58" s="333">
        <v>6</v>
      </c>
      <c r="P58" s="4"/>
      <c r="Q58" s="4"/>
      <c r="R58" s="4"/>
      <c r="S58" s="4"/>
    </row>
    <row r="59" spans="1:19">
      <c r="A59" s="4" t="s">
        <v>355</v>
      </c>
      <c r="B59" s="4" t="s">
        <v>356</v>
      </c>
      <c r="C59" s="4"/>
      <c r="D59" s="331" t="s">
        <v>403</v>
      </c>
      <c r="E59" s="331" t="s">
        <v>395</v>
      </c>
      <c r="F59" s="4" t="s">
        <v>340</v>
      </c>
      <c r="G59" s="328" t="s">
        <v>348</v>
      </c>
      <c r="H59" s="4" t="s">
        <v>341</v>
      </c>
      <c r="I59" s="333">
        <v>2</v>
      </c>
      <c r="J59" s="333">
        <v>6</v>
      </c>
      <c r="K59" s="4"/>
      <c r="L59" s="333">
        <v>36</v>
      </c>
      <c r="M59" s="333">
        <f t="shared" si="20"/>
        <v>72</v>
      </c>
      <c r="N59" s="333"/>
      <c r="O59" s="333">
        <v>6</v>
      </c>
      <c r="P59" s="4"/>
      <c r="Q59" s="4"/>
      <c r="R59" s="4"/>
      <c r="S59" s="4"/>
    </row>
    <row r="60" spans="1:19">
      <c r="A60" s="4" t="s">
        <v>355</v>
      </c>
      <c r="B60" s="4" t="s">
        <v>356</v>
      </c>
      <c r="C60" s="4"/>
      <c r="D60" s="331" t="s">
        <v>403</v>
      </c>
      <c r="E60" s="331" t="s">
        <v>396</v>
      </c>
      <c r="F60" s="4" t="s">
        <v>340</v>
      </c>
      <c r="G60" s="328" t="s">
        <v>348</v>
      </c>
      <c r="H60" s="4" t="s">
        <v>341</v>
      </c>
      <c r="I60" s="333">
        <v>2</v>
      </c>
      <c r="J60" s="333">
        <v>9</v>
      </c>
      <c r="K60" s="4"/>
      <c r="L60" s="333">
        <v>36</v>
      </c>
      <c r="M60" s="333">
        <f t="shared" si="20"/>
        <v>72</v>
      </c>
      <c r="N60" s="333"/>
      <c r="O60" s="333">
        <v>6</v>
      </c>
      <c r="P60" s="4"/>
      <c r="Q60" s="4"/>
      <c r="R60" s="4"/>
      <c r="S60" s="4"/>
    </row>
    <row r="61" spans="1:19">
      <c r="A61" s="4" t="s">
        <v>355</v>
      </c>
      <c r="B61" s="4" t="s">
        <v>356</v>
      </c>
      <c r="C61" s="4"/>
      <c r="D61" s="331" t="s">
        <v>403</v>
      </c>
      <c r="E61" s="331" t="s">
        <v>397</v>
      </c>
      <c r="F61" s="4" t="s">
        <v>340</v>
      </c>
      <c r="G61" s="328" t="s">
        <v>348</v>
      </c>
      <c r="H61" s="4" t="s">
        <v>341</v>
      </c>
      <c r="I61" s="333">
        <v>2</v>
      </c>
      <c r="J61" s="333">
        <v>3</v>
      </c>
      <c r="K61" s="4"/>
      <c r="L61" s="333">
        <v>36</v>
      </c>
      <c r="M61" s="333">
        <f t="shared" si="20"/>
        <v>72</v>
      </c>
      <c r="N61" s="333"/>
      <c r="O61" s="333">
        <v>6</v>
      </c>
      <c r="P61" s="4"/>
      <c r="Q61" s="4"/>
      <c r="R61" s="4"/>
      <c r="S61" s="4"/>
    </row>
    <row r="62" spans="1:19">
      <c r="A62" s="4" t="s">
        <v>355</v>
      </c>
      <c r="B62" s="4" t="s">
        <v>356</v>
      </c>
      <c r="C62" s="4"/>
      <c r="D62" s="331" t="s">
        <v>403</v>
      </c>
      <c r="E62" s="331" t="s">
        <v>398</v>
      </c>
      <c r="F62" s="4" t="s">
        <v>340</v>
      </c>
      <c r="G62" s="328" t="s">
        <v>378</v>
      </c>
      <c r="H62" s="4" t="s">
        <v>341</v>
      </c>
      <c r="I62" s="333">
        <v>2</v>
      </c>
      <c r="J62" s="333">
        <v>2</v>
      </c>
      <c r="K62" s="4"/>
      <c r="L62" s="333">
        <v>36</v>
      </c>
      <c r="M62" s="333">
        <f t="shared" si="20"/>
        <v>72</v>
      </c>
      <c r="N62" s="333"/>
      <c r="O62" s="333">
        <v>6</v>
      </c>
      <c r="P62" s="4"/>
      <c r="Q62" s="4"/>
      <c r="R62" s="4"/>
      <c r="S62" s="4"/>
    </row>
    <row r="63" spans="1:19">
      <c r="A63" s="4" t="s">
        <v>355</v>
      </c>
      <c r="B63" s="4" t="s">
        <v>356</v>
      </c>
      <c r="C63" s="4"/>
      <c r="D63" s="331" t="s">
        <v>403</v>
      </c>
      <c r="E63" s="331" t="s">
        <v>398</v>
      </c>
      <c r="F63" s="4" t="s">
        <v>342</v>
      </c>
      <c r="G63" s="328" t="s">
        <v>383</v>
      </c>
      <c r="H63" s="4" t="s">
        <v>384</v>
      </c>
      <c r="I63" s="333">
        <v>1</v>
      </c>
      <c r="J63" s="333">
        <v>10</v>
      </c>
      <c r="K63" s="4"/>
      <c r="L63" s="333">
        <v>50</v>
      </c>
      <c r="M63" s="333">
        <f t="shared" si="20"/>
        <v>50</v>
      </c>
      <c r="N63" s="333"/>
      <c r="O63" s="333">
        <v>6</v>
      </c>
      <c r="P63" s="4"/>
      <c r="Q63" s="4"/>
      <c r="R63" s="4"/>
      <c r="S63" s="4"/>
    </row>
    <row r="64" spans="1:19">
      <c r="A64" s="4" t="s">
        <v>355</v>
      </c>
      <c r="B64" s="4" t="s">
        <v>356</v>
      </c>
      <c r="C64" s="4"/>
      <c r="D64" s="331" t="s">
        <v>403</v>
      </c>
      <c r="E64" s="331" t="s">
        <v>399</v>
      </c>
      <c r="F64" s="4" t="s">
        <v>340</v>
      </c>
      <c r="G64" s="328" t="s">
        <v>348</v>
      </c>
      <c r="H64" s="4" t="s">
        <v>341</v>
      </c>
      <c r="I64" s="333">
        <v>2</v>
      </c>
      <c r="J64" s="333">
        <v>4</v>
      </c>
      <c r="K64" s="4"/>
      <c r="L64" s="333">
        <v>36</v>
      </c>
      <c r="M64" s="333">
        <f t="shared" ref="M64" si="21">SUM(I64*L64)</f>
        <v>72</v>
      </c>
      <c r="N64" s="333"/>
      <c r="O64" s="333">
        <v>6</v>
      </c>
      <c r="P64" s="4"/>
      <c r="Q64" s="4"/>
      <c r="R64" s="4"/>
      <c r="S64" s="4"/>
    </row>
    <row r="65" spans="1:19">
      <c r="A65" s="4" t="s">
        <v>355</v>
      </c>
      <c r="B65" s="4" t="s">
        <v>356</v>
      </c>
      <c r="C65" s="4"/>
      <c r="D65" s="331" t="s">
        <v>403</v>
      </c>
      <c r="E65" s="331" t="s">
        <v>400</v>
      </c>
      <c r="F65" s="4" t="s">
        <v>340</v>
      </c>
      <c r="G65" s="328" t="s">
        <v>348</v>
      </c>
      <c r="H65" s="4" t="s">
        <v>341</v>
      </c>
      <c r="I65" s="333">
        <v>2</v>
      </c>
      <c r="J65" s="333">
        <v>6</v>
      </c>
      <c r="K65" s="4"/>
      <c r="L65" s="333">
        <v>36</v>
      </c>
      <c r="M65" s="333">
        <f t="shared" ref="M65" si="22">SUM(I65*L65)</f>
        <v>72</v>
      </c>
      <c r="N65" s="333"/>
      <c r="O65" s="333">
        <v>6</v>
      </c>
      <c r="P65" s="4"/>
      <c r="Q65" s="4"/>
      <c r="R65" s="4"/>
      <c r="S65" s="4"/>
    </row>
    <row r="66" spans="1:19">
      <c r="A66" s="4" t="s">
        <v>355</v>
      </c>
      <c r="B66" s="4" t="s">
        <v>356</v>
      </c>
      <c r="C66" s="4"/>
      <c r="D66" s="331" t="s">
        <v>403</v>
      </c>
      <c r="E66" s="331" t="s">
        <v>401</v>
      </c>
      <c r="F66" s="4" t="s">
        <v>340</v>
      </c>
      <c r="G66" s="328" t="s">
        <v>348</v>
      </c>
      <c r="H66" s="4" t="s">
        <v>341</v>
      </c>
      <c r="I66" s="333">
        <v>2</v>
      </c>
      <c r="J66" s="333">
        <v>5</v>
      </c>
      <c r="K66" s="4"/>
      <c r="L66" s="333">
        <v>36</v>
      </c>
      <c r="M66" s="333">
        <f t="shared" ref="M66" si="23">SUM(I66*L66)</f>
        <v>72</v>
      </c>
      <c r="N66" s="333"/>
      <c r="O66" s="333">
        <v>6</v>
      </c>
      <c r="P66" s="4"/>
      <c r="Q66" s="4"/>
      <c r="R66" s="4"/>
      <c r="S66" s="4"/>
    </row>
    <row r="67" spans="1:19">
      <c r="A67" s="4" t="s">
        <v>355</v>
      </c>
      <c r="B67" s="4" t="s">
        <v>356</v>
      </c>
      <c r="C67" s="4"/>
      <c r="D67" s="331" t="s">
        <v>403</v>
      </c>
      <c r="E67" s="331" t="s">
        <v>393</v>
      </c>
      <c r="F67" s="4" t="s">
        <v>340</v>
      </c>
      <c r="G67" s="328" t="s">
        <v>378</v>
      </c>
      <c r="H67" s="4" t="s">
        <v>341</v>
      </c>
      <c r="I67" s="333">
        <v>2</v>
      </c>
      <c r="J67" s="333">
        <v>14</v>
      </c>
      <c r="K67" s="4"/>
      <c r="L67" s="333">
        <v>36</v>
      </c>
      <c r="M67" s="333">
        <f t="shared" si="16"/>
        <v>72</v>
      </c>
      <c r="N67" s="333"/>
      <c r="O67" s="333">
        <v>6</v>
      </c>
      <c r="P67" s="4"/>
      <c r="Q67" s="4"/>
      <c r="R67" s="4"/>
      <c r="S67" s="4"/>
    </row>
    <row r="68" spans="1:19">
      <c r="A68" s="4" t="s">
        <v>355</v>
      </c>
      <c r="B68" s="4" t="s">
        <v>356</v>
      </c>
      <c r="C68" s="4"/>
      <c r="D68" s="331" t="s">
        <v>403</v>
      </c>
      <c r="E68" s="331" t="s">
        <v>394</v>
      </c>
      <c r="F68" s="4" t="s">
        <v>340</v>
      </c>
      <c r="G68" s="328" t="s">
        <v>378</v>
      </c>
      <c r="H68" s="4" t="s">
        <v>341</v>
      </c>
      <c r="I68" s="333">
        <v>2</v>
      </c>
      <c r="J68" s="333">
        <v>1</v>
      </c>
      <c r="K68" s="4"/>
      <c r="L68" s="333">
        <v>36</v>
      </c>
      <c r="M68" s="333">
        <f t="shared" si="16"/>
        <v>72</v>
      </c>
      <c r="N68" s="333"/>
      <c r="O68" s="333">
        <v>6</v>
      </c>
      <c r="P68" s="4"/>
      <c r="Q68" s="4"/>
      <c r="R68" s="4"/>
      <c r="S68" s="4"/>
    </row>
    <row r="69" spans="1:19">
      <c r="A69" s="4" t="s">
        <v>355</v>
      </c>
      <c r="B69" s="4" t="s">
        <v>356</v>
      </c>
      <c r="C69" s="4"/>
      <c r="D69" s="331" t="s">
        <v>404</v>
      </c>
      <c r="E69" s="331" t="s">
        <v>405</v>
      </c>
      <c r="F69" s="4" t="s">
        <v>406</v>
      </c>
      <c r="G69" s="328" t="s">
        <v>348</v>
      </c>
      <c r="H69" s="4" t="s">
        <v>341</v>
      </c>
      <c r="I69" s="333">
        <v>2</v>
      </c>
      <c r="J69" s="333">
        <v>3</v>
      </c>
      <c r="K69" s="4"/>
      <c r="L69" s="333">
        <v>20</v>
      </c>
      <c r="M69" s="333">
        <f t="shared" si="16"/>
        <v>40</v>
      </c>
      <c r="N69" s="333"/>
      <c r="O69" s="333">
        <v>6</v>
      </c>
      <c r="P69" s="4"/>
      <c r="Q69" s="4"/>
      <c r="R69" s="4"/>
      <c r="S69" s="4"/>
    </row>
    <row r="70" spans="1:19">
      <c r="A70" s="4" t="s">
        <v>355</v>
      </c>
      <c r="B70" s="4" t="s">
        <v>356</v>
      </c>
      <c r="C70" s="4"/>
      <c r="D70" s="331" t="s">
        <v>404</v>
      </c>
      <c r="E70" s="331" t="s">
        <v>407</v>
      </c>
      <c r="F70" s="4" t="s">
        <v>340</v>
      </c>
      <c r="G70" s="328" t="s">
        <v>348</v>
      </c>
      <c r="H70" s="4" t="s">
        <v>341</v>
      </c>
      <c r="I70" s="333">
        <v>2</v>
      </c>
      <c r="J70" s="333">
        <v>2</v>
      </c>
      <c r="K70" s="4"/>
      <c r="L70" s="333">
        <v>36</v>
      </c>
      <c r="M70" s="333">
        <f t="shared" ref="M70:M91" si="24">SUM(I70*L70)</f>
        <v>72</v>
      </c>
      <c r="N70" s="333"/>
      <c r="O70" s="333">
        <v>6</v>
      </c>
      <c r="P70" s="4"/>
      <c r="Q70" s="4"/>
      <c r="R70" s="4"/>
      <c r="S70" s="4"/>
    </row>
    <row r="71" spans="1:19">
      <c r="A71" s="4" t="s">
        <v>355</v>
      </c>
      <c r="B71" s="4" t="s">
        <v>356</v>
      </c>
      <c r="C71" s="4"/>
      <c r="D71" s="331" t="s">
        <v>404</v>
      </c>
      <c r="E71" s="331" t="s">
        <v>407</v>
      </c>
      <c r="F71" s="4" t="s">
        <v>340</v>
      </c>
      <c r="G71" s="328" t="s">
        <v>348</v>
      </c>
      <c r="H71" s="4" t="s">
        <v>341</v>
      </c>
      <c r="I71" s="333">
        <v>1</v>
      </c>
      <c r="J71" s="333">
        <v>1</v>
      </c>
      <c r="K71" s="4"/>
      <c r="L71" s="333">
        <v>36</v>
      </c>
      <c r="M71" s="333">
        <f t="shared" si="24"/>
        <v>36</v>
      </c>
      <c r="N71" s="333"/>
      <c r="O71" s="333">
        <v>6</v>
      </c>
      <c r="P71" s="4"/>
      <c r="Q71" s="4"/>
      <c r="R71" s="4"/>
      <c r="S71" s="4"/>
    </row>
    <row r="72" spans="1:19">
      <c r="A72" s="4" t="s">
        <v>355</v>
      </c>
      <c r="B72" s="4" t="s">
        <v>356</v>
      </c>
      <c r="C72" s="4"/>
      <c r="D72" s="331" t="s">
        <v>404</v>
      </c>
      <c r="E72" s="331" t="s">
        <v>408</v>
      </c>
      <c r="F72" s="4" t="s">
        <v>340</v>
      </c>
      <c r="G72" s="328" t="s">
        <v>348</v>
      </c>
      <c r="H72" s="4" t="s">
        <v>341</v>
      </c>
      <c r="I72" s="333">
        <v>2</v>
      </c>
      <c r="J72" s="333">
        <v>2</v>
      </c>
      <c r="K72" s="4"/>
      <c r="L72" s="333">
        <v>36</v>
      </c>
      <c r="M72" s="333">
        <f t="shared" ref="M72:M73" si="25">SUM(I72*L72)</f>
        <v>72</v>
      </c>
      <c r="N72" s="333"/>
      <c r="O72" s="333">
        <v>6</v>
      </c>
      <c r="P72" s="4"/>
      <c r="Q72" s="4"/>
      <c r="R72" s="4"/>
      <c r="S72" s="4"/>
    </row>
    <row r="73" spans="1:19">
      <c r="A73" s="4" t="s">
        <v>355</v>
      </c>
      <c r="B73" s="4" t="s">
        <v>356</v>
      </c>
      <c r="C73" s="4"/>
      <c r="D73" s="331" t="s">
        <v>404</v>
      </c>
      <c r="E73" s="331" t="s">
        <v>408</v>
      </c>
      <c r="F73" s="4" t="s">
        <v>340</v>
      </c>
      <c r="G73" s="328" t="s">
        <v>348</v>
      </c>
      <c r="H73" s="4" t="s">
        <v>341</v>
      </c>
      <c r="I73" s="333">
        <v>1</v>
      </c>
      <c r="J73" s="333">
        <v>1</v>
      </c>
      <c r="K73" s="4"/>
      <c r="L73" s="333">
        <v>36</v>
      </c>
      <c r="M73" s="333">
        <f t="shared" si="25"/>
        <v>36</v>
      </c>
      <c r="N73" s="333"/>
      <c r="O73" s="333">
        <v>6</v>
      </c>
      <c r="P73" s="4"/>
      <c r="Q73" s="4"/>
      <c r="R73" s="4"/>
      <c r="S73" s="4"/>
    </row>
    <row r="74" spans="1:19">
      <c r="A74" s="4" t="s">
        <v>355</v>
      </c>
      <c r="B74" s="4" t="s">
        <v>356</v>
      </c>
      <c r="C74" s="4"/>
      <c r="D74" s="331" t="s">
        <v>404</v>
      </c>
      <c r="E74" s="331" t="s">
        <v>409</v>
      </c>
      <c r="F74" s="4" t="s">
        <v>340</v>
      </c>
      <c r="G74" s="328" t="s">
        <v>348</v>
      </c>
      <c r="H74" s="4" t="s">
        <v>341</v>
      </c>
      <c r="I74" s="333">
        <v>2</v>
      </c>
      <c r="J74" s="333">
        <v>1</v>
      </c>
      <c r="K74" s="4"/>
      <c r="L74" s="333">
        <v>36</v>
      </c>
      <c r="M74" s="333">
        <f t="shared" si="24"/>
        <v>72</v>
      </c>
      <c r="N74" s="333"/>
      <c r="O74" s="333">
        <v>6</v>
      </c>
      <c r="P74" s="4"/>
      <c r="Q74" s="4"/>
      <c r="R74" s="4"/>
      <c r="S74" s="4"/>
    </row>
    <row r="75" spans="1:19">
      <c r="A75" s="4" t="s">
        <v>355</v>
      </c>
      <c r="B75" s="4" t="s">
        <v>356</v>
      </c>
      <c r="C75" s="4"/>
      <c r="D75" s="331" t="s">
        <v>404</v>
      </c>
      <c r="E75" s="331" t="s">
        <v>409</v>
      </c>
      <c r="F75" s="4" t="s">
        <v>340</v>
      </c>
      <c r="G75" s="328" t="s">
        <v>348</v>
      </c>
      <c r="H75" s="4" t="s">
        <v>341</v>
      </c>
      <c r="I75" s="333">
        <v>1</v>
      </c>
      <c r="J75" s="333">
        <v>1</v>
      </c>
      <c r="K75" s="4"/>
      <c r="L75" s="333">
        <v>80</v>
      </c>
      <c r="M75" s="333">
        <f t="shared" si="24"/>
        <v>80</v>
      </c>
      <c r="N75" s="333"/>
      <c r="O75" s="333">
        <v>6</v>
      </c>
      <c r="P75" s="4"/>
      <c r="Q75" s="4"/>
      <c r="R75" s="4"/>
      <c r="S75" s="4"/>
    </row>
    <row r="76" spans="1:19">
      <c r="A76" s="4" t="s">
        <v>355</v>
      </c>
      <c r="B76" s="4" t="s">
        <v>356</v>
      </c>
      <c r="C76" s="4"/>
      <c r="D76" s="331" t="s">
        <v>404</v>
      </c>
      <c r="E76" s="331" t="s">
        <v>409</v>
      </c>
      <c r="F76" s="4" t="s">
        <v>340</v>
      </c>
      <c r="G76" s="328" t="s">
        <v>348</v>
      </c>
      <c r="H76" s="4" t="s">
        <v>341</v>
      </c>
      <c r="I76" s="333">
        <v>1</v>
      </c>
      <c r="J76" s="333">
        <v>1</v>
      </c>
      <c r="K76" s="4"/>
      <c r="L76" s="333">
        <v>58</v>
      </c>
      <c r="M76" s="333">
        <f t="shared" si="24"/>
        <v>58</v>
      </c>
      <c r="N76" s="333"/>
      <c r="O76" s="333">
        <v>6</v>
      </c>
      <c r="P76" s="4"/>
      <c r="Q76" s="4"/>
      <c r="R76" s="4"/>
      <c r="S76" s="4"/>
    </row>
    <row r="77" spans="1:19">
      <c r="A77" s="4" t="s">
        <v>355</v>
      </c>
      <c r="B77" s="4" t="s">
        <v>356</v>
      </c>
      <c r="C77" s="4"/>
      <c r="D77" s="331" t="s">
        <v>404</v>
      </c>
      <c r="E77" s="331" t="s">
        <v>364</v>
      </c>
      <c r="F77" s="4" t="s">
        <v>340</v>
      </c>
      <c r="G77" s="328" t="s">
        <v>348</v>
      </c>
      <c r="H77" s="4" t="s">
        <v>341</v>
      </c>
      <c r="I77" s="333">
        <v>2</v>
      </c>
      <c r="J77" s="333">
        <v>2</v>
      </c>
      <c r="K77" s="4"/>
      <c r="L77" s="333">
        <v>36</v>
      </c>
      <c r="M77" s="333">
        <f t="shared" si="24"/>
        <v>72</v>
      </c>
      <c r="N77" s="333"/>
      <c r="O77" s="333">
        <v>6</v>
      </c>
      <c r="P77" s="4"/>
      <c r="Q77" s="4"/>
      <c r="R77" s="4"/>
      <c r="S77" s="4"/>
    </row>
    <row r="78" spans="1:19">
      <c r="A78" s="4" t="s">
        <v>355</v>
      </c>
      <c r="B78" s="4" t="s">
        <v>356</v>
      </c>
      <c r="C78" s="4"/>
      <c r="D78" s="331" t="s">
        <v>404</v>
      </c>
      <c r="E78" s="331" t="s">
        <v>364</v>
      </c>
      <c r="F78" s="4" t="s">
        <v>406</v>
      </c>
      <c r="G78" s="328" t="s">
        <v>348</v>
      </c>
      <c r="H78" s="4" t="s">
        <v>341</v>
      </c>
      <c r="I78" s="333">
        <v>2</v>
      </c>
      <c r="J78" s="333">
        <v>2</v>
      </c>
      <c r="K78" s="4"/>
      <c r="L78" s="333">
        <v>20</v>
      </c>
      <c r="M78" s="333">
        <f t="shared" si="24"/>
        <v>40</v>
      </c>
      <c r="N78" s="333"/>
      <c r="O78" s="333">
        <v>6</v>
      </c>
      <c r="P78" s="4"/>
      <c r="Q78" s="4"/>
      <c r="R78" s="4"/>
      <c r="S78" s="4"/>
    </row>
    <row r="79" spans="1:19">
      <c r="A79" s="4" t="s">
        <v>355</v>
      </c>
      <c r="B79" s="4" t="s">
        <v>356</v>
      </c>
      <c r="C79" s="4"/>
      <c r="D79" s="331" t="s">
        <v>404</v>
      </c>
      <c r="E79" s="331" t="s">
        <v>364</v>
      </c>
      <c r="F79" s="4" t="s">
        <v>343</v>
      </c>
      <c r="G79" s="328" t="s">
        <v>345</v>
      </c>
      <c r="H79" s="4" t="s">
        <v>341</v>
      </c>
      <c r="I79" s="333">
        <v>1</v>
      </c>
      <c r="J79" s="333">
        <v>2</v>
      </c>
      <c r="K79" s="4"/>
      <c r="L79" s="333">
        <v>26</v>
      </c>
      <c r="M79" s="333">
        <f t="shared" si="24"/>
        <v>26</v>
      </c>
      <c r="N79" s="333"/>
      <c r="O79" s="333">
        <v>6</v>
      </c>
      <c r="P79" s="4"/>
      <c r="Q79" s="4"/>
      <c r="R79" s="4"/>
      <c r="S79" s="4"/>
    </row>
    <row r="80" spans="1:19">
      <c r="A80" s="4" t="s">
        <v>355</v>
      </c>
      <c r="B80" s="4" t="s">
        <v>356</v>
      </c>
      <c r="C80" s="4"/>
      <c r="D80" s="331" t="s">
        <v>404</v>
      </c>
      <c r="E80" s="331" t="s">
        <v>410</v>
      </c>
      <c r="F80" s="4" t="s">
        <v>340</v>
      </c>
      <c r="G80" s="328" t="s">
        <v>348</v>
      </c>
      <c r="H80" s="4" t="s">
        <v>341</v>
      </c>
      <c r="I80" s="333">
        <v>2</v>
      </c>
      <c r="J80" s="333">
        <v>1</v>
      </c>
      <c r="K80" s="4"/>
      <c r="L80" s="333">
        <v>36</v>
      </c>
      <c r="M80" s="333">
        <f t="shared" si="24"/>
        <v>72</v>
      </c>
      <c r="N80" s="333"/>
      <c r="O80" s="333">
        <v>6</v>
      </c>
      <c r="P80" s="4"/>
      <c r="Q80" s="4"/>
      <c r="R80" s="4"/>
      <c r="S80" s="4"/>
    </row>
    <row r="81" spans="1:19">
      <c r="A81" s="4" t="s">
        <v>355</v>
      </c>
      <c r="B81" s="4" t="s">
        <v>356</v>
      </c>
      <c r="C81" s="4"/>
      <c r="D81" s="331" t="s">
        <v>404</v>
      </c>
      <c r="E81" s="331" t="s">
        <v>411</v>
      </c>
      <c r="F81" s="4" t="s">
        <v>340</v>
      </c>
      <c r="G81" s="328" t="s">
        <v>348</v>
      </c>
      <c r="H81" s="4" t="s">
        <v>341</v>
      </c>
      <c r="I81" s="333">
        <v>2</v>
      </c>
      <c r="J81" s="333">
        <v>1</v>
      </c>
      <c r="K81" s="4"/>
      <c r="L81" s="333">
        <v>36</v>
      </c>
      <c r="M81" s="333">
        <f t="shared" si="24"/>
        <v>72</v>
      </c>
      <c r="N81" s="333"/>
      <c r="O81" s="333">
        <v>6</v>
      </c>
      <c r="P81" s="4"/>
      <c r="Q81" s="4"/>
      <c r="R81" s="4"/>
      <c r="S81" s="4"/>
    </row>
    <row r="82" spans="1:19">
      <c r="A82" s="4" t="s">
        <v>355</v>
      </c>
      <c r="B82" s="4" t="s">
        <v>356</v>
      </c>
      <c r="C82" s="4"/>
      <c r="D82" s="331" t="s">
        <v>404</v>
      </c>
      <c r="E82" s="331" t="s">
        <v>412</v>
      </c>
      <c r="F82" s="4" t="s">
        <v>340</v>
      </c>
      <c r="G82" s="328" t="s">
        <v>348</v>
      </c>
      <c r="H82" s="4" t="s">
        <v>341</v>
      </c>
      <c r="I82" s="333">
        <v>2</v>
      </c>
      <c r="J82" s="333">
        <v>1</v>
      </c>
      <c r="K82" s="4"/>
      <c r="L82" s="333">
        <v>36</v>
      </c>
      <c r="M82" s="333">
        <f t="shared" si="24"/>
        <v>72</v>
      </c>
      <c r="N82" s="333"/>
      <c r="O82" s="333">
        <v>6</v>
      </c>
      <c r="P82" s="4"/>
      <c r="Q82" s="4"/>
      <c r="R82" s="4"/>
      <c r="S82" s="4"/>
    </row>
    <row r="83" spans="1:19">
      <c r="A83" s="4" t="s">
        <v>355</v>
      </c>
      <c r="B83" s="4" t="s">
        <v>356</v>
      </c>
      <c r="C83" s="4"/>
      <c r="D83" s="331" t="s">
        <v>404</v>
      </c>
      <c r="E83" s="331" t="s">
        <v>412</v>
      </c>
      <c r="F83" s="4" t="s">
        <v>340</v>
      </c>
      <c r="G83" s="328" t="s">
        <v>348</v>
      </c>
      <c r="H83" s="4" t="s">
        <v>341</v>
      </c>
      <c r="I83" s="333">
        <v>1</v>
      </c>
      <c r="J83" s="333">
        <v>1</v>
      </c>
      <c r="K83" s="4"/>
      <c r="L83" s="333">
        <v>36</v>
      </c>
      <c r="M83" s="333">
        <f t="shared" si="24"/>
        <v>36</v>
      </c>
      <c r="N83" s="333"/>
      <c r="O83" s="333">
        <v>6</v>
      </c>
      <c r="P83" s="4"/>
      <c r="Q83" s="4"/>
      <c r="R83" s="4"/>
      <c r="S83" s="4"/>
    </row>
    <row r="84" spans="1:19">
      <c r="A84" s="4" t="s">
        <v>355</v>
      </c>
      <c r="B84" s="4" t="s">
        <v>356</v>
      </c>
      <c r="C84" s="4"/>
      <c r="D84" s="331" t="s">
        <v>404</v>
      </c>
      <c r="E84" s="331" t="s">
        <v>413</v>
      </c>
      <c r="F84" s="4" t="s">
        <v>340</v>
      </c>
      <c r="G84" s="328" t="s">
        <v>348</v>
      </c>
      <c r="H84" s="4" t="s">
        <v>341</v>
      </c>
      <c r="I84" s="333">
        <v>1</v>
      </c>
      <c r="J84" s="333">
        <v>2</v>
      </c>
      <c r="K84" s="4"/>
      <c r="L84" s="333">
        <v>36</v>
      </c>
      <c r="M84" s="333">
        <f t="shared" si="24"/>
        <v>36</v>
      </c>
      <c r="N84" s="333"/>
      <c r="O84" s="333">
        <v>6</v>
      </c>
      <c r="P84" s="4"/>
      <c r="Q84" s="4"/>
      <c r="R84" s="4"/>
      <c r="S84" s="4"/>
    </row>
    <row r="85" spans="1:19">
      <c r="A85" s="4" t="s">
        <v>355</v>
      </c>
      <c r="B85" s="4" t="s">
        <v>356</v>
      </c>
      <c r="C85" s="4"/>
      <c r="D85" s="331" t="s">
        <v>404</v>
      </c>
      <c r="E85" s="331" t="s">
        <v>414</v>
      </c>
      <c r="F85" s="4" t="s">
        <v>340</v>
      </c>
      <c r="G85" s="328" t="s">
        <v>348</v>
      </c>
      <c r="H85" s="4" t="s">
        <v>341</v>
      </c>
      <c r="I85" s="333">
        <v>2</v>
      </c>
      <c r="J85" s="333">
        <v>2</v>
      </c>
      <c r="K85" s="4"/>
      <c r="L85" s="333">
        <v>36</v>
      </c>
      <c r="M85" s="333">
        <f t="shared" si="24"/>
        <v>72</v>
      </c>
      <c r="N85" s="333"/>
      <c r="O85" s="333">
        <v>6</v>
      </c>
      <c r="P85" s="4"/>
      <c r="Q85" s="4"/>
      <c r="R85" s="4"/>
      <c r="S85" s="4"/>
    </row>
    <row r="86" spans="1:19">
      <c r="A86" s="4" t="s">
        <v>355</v>
      </c>
      <c r="B86" s="4" t="s">
        <v>356</v>
      </c>
      <c r="C86" s="4"/>
      <c r="D86" s="331" t="s">
        <v>404</v>
      </c>
      <c r="E86" s="331" t="s">
        <v>415</v>
      </c>
      <c r="F86" s="4" t="s">
        <v>340</v>
      </c>
      <c r="G86" s="328" t="s">
        <v>348</v>
      </c>
      <c r="H86" s="4" t="s">
        <v>341</v>
      </c>
      <c r="I86" s="333">
        <v>2</v>
      </c>
      <c r="J86" s="333">
        <v>2</v>
      </c>
      <c r="K86" s="4"/>
      <c r="L86" s="333">
        <v>36</v>
      </c>
      <c r="M86" s="333">
        <f t="shared" si="24"/>
        <v>72</v>
      </c>
      <c r="N86" s="333"/>
      <c r="O86" s="333">
        <v>6</v>
      </c>
      <c r="P86" s="4"/>
      <c r="Q86" s="4"/>
      <c r="R86" s="4"/>
      <c r="S86" s="4"/>
    </row>
    <row r="87" spans="1:19">
      <c r="A87" s="4" t="s">
        <v>355</v>
      </c>
      <c r="B87" s="4" t="s">
        <v>356</v>
      </c>
      <c r="C87" s="4"/>
      <c r="D87" s="331" t="s">
        <v>404</v>
      </c>
      <c r="E87" s="331" t="s">
        <v>416</v>
      </c>
      <c r="F87" s="4" t="s">
        <v>340</v>
      </c>
      <c r="G87" s="328" t="s">
        <v>348</v>
      </c>
      <c r="H87" s="4" t="s">
        <v>341</v>
      </c>
      <c r="I87" s="333">
        <v>2</v>
      </c>
      <c r="J87" s="333">
        <v>2</v>
      </c>
      <c r="K87" s="4"/>
      <c r="L87" s="333">
        <v>36</v>
      </c>
      <c r="M87" s="333">
        <f t="shared" si="24"/>
        <v>72</v>
      </c>
      <c r="N87" s="333"/>
      <c r="O87" s="333">
        <v>6</v>
      </c>
      <c r="P87" s="4"/>
      <c r="Q87" s="4"/>
      <c r="R87" s="4"/>
      <c r="S87" s="4"/>
    </row>
    <row r="88" spans="1:19">
      <c r="A88" s="4" t="s">
        <v>355</v>
      </c>
      <c r="B88" s="4" t="s">
        <v>356</v>
      </c>
      <c r="C88" s="4"/>
      <c r="D88" s="331" t="s">
        <v>404</v>
      </c>
      <c r="E88" s="331" t="s">
        <v>417</v>
      </c>
      <c r="F88" s="4" t="s">
        <v>340</v>
      </c>
      <c r="G88" s="328" t="s">
        <v>348</v>
      </c>
      <c r="H88" s="4" t="s">
        <v>341</v>
      </c>
      <c r="I88" s="333">
        <v>2</v>
      </c>
      <c r="J88" s="333">
        <v>4</v>
      </c>
      <c r="K88" s="4"/>
      <c r="L88" s="333">
        <v>36</v>
      </c>
      <c r="M88" s="333">
        <f t="shared" si="24"/>
        <v>72</v>
      </c>
      <c r="N88" s="333"/>
      <c r="O88" s="333">
        <v>6</v>
      </c>
      <c r="P88" s="4"/>
      <c r="Q88" s="4"/>
      <c r="R88" s="4"/>
      <c r="S88" s="4"/>
    </row>
    <row r="89" spans="1:19">
      <c r="A89" s="4" t="s">
        <v>355</v>
      </c>
      <c r="B89" s="4" t="s">
        <v>356</v>
      </c>
      <c r="C89" s="4"/>
      <c r="D89" s="331" t="s">
        <v>404</v>
      </c>
      <c r="E89" s="331" t="s">
        <v>418</v>
      </c>
      <c r="F89" s="4" t="s">
        <v>340</v>
      </c>
      <c r="G89" s="328" t="s">
        <v>348</v>
      </c>
      <c r="H89" s="4" t="s">
        <v>341</v>
      </c>
      <c r="I89" s="333">
        <v>2</v>
      </c>
      <c r="J89" s="333">
        <v>4</v>
      </c>
      <c r="K89" s="4"/>
      <c r="L89" s="333">
        <v>36</v>
      </c>
      <c r="M89" s="333">
        <f t="shared" si="24"/>
        <v>72</v>
      </c>
      <c r="N89" s="333"/>
      <c r="O89" s="333">
        <v>6</v>
      </c>
      <c r="P89" s="4"/>
      <c r="Q89" s="4"/>
      <c r="R89" s="4"/>
      <c r="S89" s="4"/>
    </row>
    <row r="90" spans="1:19">
      <c r="A90" s="4" t="s">
        <v>355</v>
      </c>
      <c r="B90" s="4" t="s">
        <v>356</v>
      </c>
      <c r="C90" s="4"/>
      <c r="D90" s="331" t="s">
        <v>404</v>
      </c>
      <c r="E90" s="331" t="s">
        <v>364</v>
      </c>
      <c r="F90" s="4" t="s">
        <v>340</v>
      </c>
      <c r="G90" s="328" t="s">
        <v>348</v>
      </c>
      <c r="H90" s="4" t="s">
        <v>341</v>
      </c>
      <c r="I90" s="333">
        <v>1</v>
      </c>
      <c r="J90" s="333">
        <v>1</v>
      </c>
      <c r="K90" s="4"/>
      <c r="L90" s="333">
        <v>58</v>
      </c>
      <c r="M90" s="333">
        <f t="shared" si="24"/>
        <v>58</v>
      </c>
      <c r="N90" s="333"/>
      <c r="O90" s="333">
        <v>6</v>
      </c>
      <c r="P90" s="4"/>
      <c r="Q90" s="4"/>
      <c r="R90" s="4"/>
      <c r="S90" s="4"/>
    </row>
    <row r="91" spans="1:19">
      <c r="A91" s="4" t="s">
        <v>355</v>
      </c>
      <c r="B91" s="4" t="s">
        <v>356</v>
      </c>
      <c r="C91" s="4"/>
      <c r="D91" s="331" t="s">
        <v>404</v>
      </c>
      <c r="E91" s="331" t="s">
        <v>364</v>
      </c>
      <c r="F91" s="4" t="s">
        <v>340</v>
      </c>
      <c r="G91" s="328" t="s">
        <v>348</v>
      </c>
      <c r="H91" s="4" t="s">
        <v>341</v>
      </c>
      <c r="I91" s="333">
        <v>2</v>
      </c>
      <c r="J91" s="333">
        <v>5</v>
      </c>
      <c r="K91" s="4"/>
      <c r="L91" s="333">
        <v>36</v>
      </c>
      <c r="M91" s="333">
        <f t="shared" si="24"/>
        <v>72</v>
      </c>
      <c r="N91" s="333"/>
      <c r="O91" s="333">
        <v>6</v>
      </c>
      <c r="P91" s="4"/>
      <c r="Q91" s="4"/>
      <c r="R91" s="4"/>
      <c r="S91" s="4"/>
    </row>
    <row r="92" spans="1:19">
      <c r="A92" s="4" t="s">
        <v>355</v>
      </c>
      <c r="B92" s="4" t="s">
        <v>356</v>
      </c>
      <c r="C92" s="4"/>
      <c r="D92" s="332" t="s">
        <v>404</v>
      </c>
      <c r="E92" s="332" t="s">
        <v>364</v>
      </c>
      <c r="F92" s="4" t="s">
        <v>343</v>
      </c>
      <c r="G92" s="328" t="s">
        <v>345</v>
      </c>
      <c r="H92" s="4" t="s">
        <v>341</v>
      </c>
      <c r="I92" s="333">
        <v>1</v>
      </c>
      <c r="J92" s="333">
        <v>2</v>
      </c>
      <c r="K92" s="4"/>
      <c r="L92" s="333">
        <v>26</v>
      </c>
      <c r="M92" s="333">
        <f t="shared" ref="M92:M119" si="26">SUM(I92*L92)</f>
        <v>26</v>
      </c>
      <c r="N92" s="333"/>
      <c r="O92" s="333">
        <v>6</v>
      </c>
      <c r="P92" s="4"/>
      <c r="Q92" s="4"/>
      <c r="R92" s="4"/>
      <c r="S92" s="4"/>
    </row>
    <row r="93" spans="1:19">
      <c r="A93" s="4" t="s">
        <v>355</v>
      </c>
      <c r="B93" s="4" t="s">
        <v>356</v>
      </c>
      <c r="C93" s="4"/>
      <c r="D93" s="332" t="s">
        <v>404</v>
      </c>
      <c r="E93" s="332" t="s">
        <v>369</v>
      </c>
      <c r="F93" s="4" t="s">
        <v>340</v>
      </c>
      <c r="G93" s="328" t="s">
        <v>348</v>
      </c>
      <c r="H93" s="4" t="s">
        <v>341</v>
      </c>
      <c r="I93" s="333">
        <v>2</v>
      </c>
      <c r="J93" s="333">
        <v>6</v>
      </c>
      <c r="K93" s="4"/>
      <c r="L93" s="333">
        <v>36</v>
      </c>
      <c r="M93" s="333">
        <f t="shared" si="26"/>
        <v>72</v>
      </c>
      <c r="N93" s="333"/>
      <c r="O93" s="333">
        <v>6</v>
      </c>
      <c r="P93" s="4"/>
      <c r="Q93" s="4"/>
      <c r="R93" s="4"/>
      <c r="S93" s="4"/>
    </row>
    <row r="94" spans="1:19">
      <c r="A94" s="4" t="s">
        <v>355</v>
      </c>
      <c r="B94" s="4" t="s">
        <v>356</v>
      </c>
      <c r="C94" s="4"/>
      <c r="D94" s="332" t="s">
        <v>404</v>
      </c>
      <c r="E94" s="332" t="s">
        <v>369</v>
      </c>
      <c r="F94" s="4" t="s">
        <v>343</v>
      </c>
      <c r="G94" s="328" t="s">
        <v>346</v>
      </c>
      <c r="H94" s="4" t="s">
        <v>341</v>
      </c>
      <c r="I94" s="333">
        <v>1</v>
      </c>
      <c r="J94" s="333">
        <v>1</v>
      </c>
      <c r="K94" s="4"/>
      <c r="L94" s="333">
        <v>26</v>
      </c>
      <c r="M94" s="333">
        <f t="shared" si="26"/>
        <v>26</v>
      </c>
      <c r="N94" s="333"/>
      <c r="O94" s="333">
        <v>6</v>
      </c>
      <c r="P94" s="4"/>
      <c r="Q94" s="4"/>
      <c r="R94" s="4"/>
      <c r="S94" s="4"/>
    </row>
    <row r="95" spans="1:19">
      <c r="A95" s="4" t="s">
        <v>355</v>
      </c>
      <c r="B95" s="4" t="s">
        <v>356</v>
      </c>
      <c r="C95" s="4"/>
      <c r="D95" s="332" t="s">
        <v>404</v>
      </c>
      <c r="E95" s="332" t="s">
        <v>419</v>
      </c>
      <c r="F95" s="4" t="s">
        <v>340</v>
      </c>
      <c r="G95" s="328" t="s">
        <v>348</v>
      </c>
      <c r="H95" s="4" t="s">
        <v>341</v>
      </c>
      <c r="I95" s="333">
        <v>1</v>
      </c>
      <c r="J95" s="333">
        <v>1</v>
      </c>
      <c r="K95" s="4"/>
      <c r="L95" s="333">
        <v>58</v>
      </c>
      <c r="M95" s="333">
        <f t="shared" si="26"/>
        <v>58</v>
      </c>
      <c r="N95" s="333"/>
      <c r="O95" s="333">
        <v>6</v>
      </c>
      <c r="P95" s="4"/>
      <c r="Q95" s="4"/>
      <c r="R95" s="4"/>
      <c r="S95" s="4"/>
    </row>
    <row r="96" spans="1:19">
      <c r="A96" s="4" t="s">
        <v>355</v>
      </c>
      <c r="B96" s="4" t="s">
        <v>356</v>
      </c>
      <c r="C96" s="4"/>
      <c r="D96" s="332" t="s">
        <v>404</v>
      </c>
      <c r="E96" s="332" t="s">
        <v>419</v>
      </c>
      <c r="F96" s="4" t="s">
        <v>343</v>
      </c>
      <c r="G96" s="328" t="s">
        <v>346</v>
      </c>
      <c r="H96" s="4" t="s">
        <v>341</v>
      </c>
      <c r="I96" s="333">
        <v>1</v>
      </c>
      <c r="J96" s="333">
        <v>1</v>
      </c>
      <c r="K96" s="4"/>
      <c r="L96" s="333">
        <v>26</v>
      </c>
      <c r="M96" s="333">
        <f t="shared" si="26"/>
        <v>26</v>
      </c>
      <c r="N96" s="333"/>
      <c r="O96" s="333">
        <v>6</v>
      </c>
      <c r="P96" s="4"/>
      <c r="Q96" s="4"/>
      <c r="R96" s="4"/>
      <c r="S96" s="4"/>
    </row>
    <row r="97" spans="1:19">
      <c r="A97" s="4" t="s">
        <v>355</v>
      </c>
      <c r="B97" s="4" t="s">
        <v>356</v>
      </c>
      <c r="C97" s="4"/>
      <c r="D97" s="332" t="s">
        <v>404</v>
      </c>
      <c r="E97" s="332" t="s">
        <v>420</v>
      </c>
      <c r="F97" s="4" t="s">
        <v>340</v>
      </c>
      <c r="G97" s="328" t="s">
        <v>348</v>
      </c>
      <c r="H97" s="4" t="s">
        <v>341</v>
      </c>
      <c r="I97" s="333">
        <v>1</v>
      </c>
      <c r="J97" s="333">
        <v>1</v>
      </c>
      <c r="K97" s="4"/>
      <c r="L97" s="333">
        <v>36</v>
      </c>
      <c r="M97" s="333">
        <f t="shared" si="26"/>
        <v>36</v>
      </c>
      <c r="N97" s="333"/>
      <c r="O97" s="333">
        <v>6</v>
      </c>
      <c r="P97" s="4"/>
      <c r="Q97" s="4"/>
      <c r="R97" s="4"/>
      <c r="S97" s="4"/>
    </row>
    <row r="98" spans="1:19">
      <c r="A98" s="4" t="s">
        <v>355</v>
      </c>
      <c r="B98" s="4" t="s">
        <v>356</v>
      </c>
      <c r="C98" s="4"/>
      <c r="D98" s="332" t="s">
        <v>404</v>
      </c>
      <c r="E98" s="332" t="s">
        <v>420</v>
      </c>
      <c r="F98" s="4" t="s">
        <v>343</v>
      </c>
      <c r="G98" s="328" t="s">
        <v>345</v>
      </c>
      <c r="H98" s="4" t="s">
        <v>341</v>
      </c>
      <c r="I98" s="333">
        <v>1</v>
      </c>
      <c r="J98" s="333">
        <v>2</v>
      </c>
      <c r="K98" s="4"/>
      <c r="L98" s="333">
        <v>26</v>
      </c>
      <c r="M98" s="333">
        <f t="shared" si="26"/>
        <v>26</v>
      </c>
      <c r="N98" s="333"/>
      <c r="O98" s="333">
        <v>6</v>
      </c>
      <c r="P98" s="4"/>
      <c r="Q98" s="4"/>
      <c r="R98" s="4"/>
      <c r="S98" s="4"/>
    </row>
    <row r="99" spans="1:19">
      <c r="A99" s="4" t="s">
        <v>355</v>
      </c>
      <c r="B99" s="4" t="s">
        <v>356</v>
      </c>
      <c r="C99" s="4"/>
      <c r="D99" s="332" t="s">
        <v>404</v>
      </c>
      <c r="E99" s="332" t="s">
        <v>421</v>
      </c>
      <c r="F99" s="4" t="s">
        <v>340</v>
      </c>
      <c r="G99" s="328" t="s">
        <v>348</v>
      </c>
      <c r="H99" s="4" t="s">
        <v>341</v>
      </c>
      <c r="I99" s="333">
        <v>2</v>
      </c>
      <c r="J99" s="333">
        <v>2</v>
      </c>
      <c r="K99" s="4"/>
      <c r="L99" s="333">
        <v>36</v>
      </c>
      <c r="M99" s="333">
        <f t="shared" si="26"/>
        <v>72</v>
      </c>
      <c r="N99" s="333"/>
      <c r="O99" s="333">
        <v>6</v>
      </c>
      <c r="P99" s="4"/>
      <c r="Q99" s="4"/>
      <c r="R99" s="4"/>
      <c r="S99" s="4"/>
    </row>
    <row r="100" spans="1:19">
      <c r="A100" s="4" t="s">
        <v>355</v>
      </c>
      <c r="B100" s="4" t="s">
        <v>356</v>
      </c>
      <c r="C100" s="4"/>
      <c r="D100" s="332" t="s">
        <v>404</v>
      </c>
      <c r="E100" s="332" t="s">
        <v>422</v>
      </c>
      <c r="F100" s="4" t="s">
        <v>340</v>
      </c>
      <c r="G100" s="328" t="s">
        <v>348</v>
      </c>
      <c r="H100" s="4" t="s">
        <v>341</v>
      </c>
      <c r="I100" s="333">
        <v>2</v>
      </c>
      <c r="J100" s="333">
        <v>2</v>
      </c>
      <c r="K100" s="4"/>
      <c r="L100" s="333">
        <v>36</v>
      </c>
      <c r="M100" s="333">
        <f t="shared" si="26"/>
        <v>72</v>
      </c>
      <c r="N100" s="333"/>
      <c r="O100" s="333">
        <v>6</v>
      </c>
      <c r="P100" s="4"/>
      <c r="Q100" s="4"/>
      <c r="R100" s="4"/>
      <c r="S100" s="4"/>
    </row>
    <row r="101" spans="1:19">
      <c r="A101" s="4" t="s">
        <v>355</v>
      </c>
      <c r="B101" s="4" t="s">
        <v>356</v>
      </c>
      <c r="C101" s="4"/>
      <c r="D101" s="332" t="s">
        <v>404</v>
      </c>
      <c r="E101" s="332" t="s">
        <v>423</v>
      </c>
      <c r="F101" s="4" t="s">
        <v>340</v>
      </c>
      <c r="G101" s="328" t="s">
        <v>348</v>
      </c>
      <c r="H101" s="4" t="s">
        <v>341</v>
      </c>
      <c r="I101" s="333">
        <v>2</v>
      </c>
      <c r="J101" s="333">
        <v>2</v>
      </c>
      <c r="K101" s="4"/>
      <c r="L101" s="333">
        <v>36</v>
      </c>
      <c r="M101" s="333">
        <f t="shared" si="26"/>
        <v>72</v>
      </c>
      <c r="N101" s="333"/>
      <c r="O101" s="333">
        <v>6</v>
      </c>
      <c r="P101" s="4"/>
      <c r="Q101" s="4"/>
      <c r="R101" s="4"/>
      <c r="S101" s="4"/>
    </row>
    <row r="102" spans="1:19">
      <c r="A102" s="4" t="s">
        <v>355</v>
      </c>
      <c r="B102" s="4" t="s">
        <v>356</v>
      </c>
      <c r="C102" s="4"/>
      <c r="D102" s="332" t="s">
        <v>404</v>
      </c>
      <c r="E102" s="332" t="s">
        <v>424</v>
      </c>
      <c r="F102" s="4" t="s">
        <v>340</v>
      </c>
      <c r="G102" s="328" t="s">
        <v>348</v>
      </c>
      <c r="H102" s="4" t="s">
        <v>341</v>
      </c>
      <c r="I102" s="333">
        <v>2</v>
      </c>
      <c r="J102" s="333">
        <v>2</v>
      </c>
      <c r="K102" s="4"/>
      <c r="L102" s="333">
        <v>36</v>
      </c>
      <c r="M102" s="333">
        <f t="shared" si="26"/>
        <v>72</v>
      </c>
      <c r="N102" s="333"/>
      <c r="O102" s="333">
        <v>6</v>
      </c>
      <c r="P102" s="4"/>
      <c r="Q102" s="4"/>
      <c r="R102" s="4"/>
      <c r="S102" s="4"/>
    </row>
    <row r="103" spans="1:19">
      <c r="A103" s="4" t="s">
        <v>355</v>
      </c>
      <c r="B103" s="4" t="s">
        <v>356</v>
      </c>
      <c r="C103" s="4"/>
      <c r="D103" s="332" t="s">
        <v>404</v>
      </c>
      <c r="E103" s="332" t="s">
        <v>425</v>
      </c>
      <c r="F103" s="4" t="s">
        <v>340</v>
      </c>
      <c r="G103" s="328" t="s">
        <v>348</v>
      </c>
      <c r="H103" s="4" t="s">
        <v>341</v>
      </c>
      <c r="I103" s="333">
        <v>2</v>
      </c>
      <c r="J103" s="333">
        <v>2</v>
      </c>
      <c r="K103" s="4"/>
      <c r="L103" s="333">
        <v>36</v>
      </c>
      <c r="M103" s="333">
        <f t="shared" si="26"/>
        <v>72</v>
      </c>
      <c r="N103" s="333"/>
      <c r="O103" s="333">
        <v>6</v>
      </c>
      <c r="P103" s="4"/>
      <c r="Q103" s="4"/>
      <c r="R103" s="4"/>
      <c r="S103" s="4"/>
    </row>
    <row r="104" spans="1:19">
      <c r="A104" s="4" t="s">
        <v>355</v>
      </c>
      <c r="B104" s="4" t="s">
        <v>356</v>
      </c>
      <c r="C104" s="4"/>
      <c r="D104" s="332" t="s">
        <v>404</v>
      </c>
      <c r="E104" s="332" t="s">
        <v>426</v>
      </c>
      <c r="F104" s="4" t="s">
        <v>340</v>
      </c>
      <c r="G104" s="328" t="s">
        <v>348</v>
      </c>
      <c r="H104" s="4" t="s">
        <v>341</v>
      </c>
      <c r="I104" s="333">
        <v>2</v>
      </c>
      <c r="J104" s="333">
        <v>2</v>
      </c>
      <c r="K104" s="4"/>
      <c r="L104" s="333">
        <v>36</v>
      </c>
      <c r="M104" s="333">
        <f t="shared" si="26"/>
        <v>72</v>
      </c>
      <c r="N104" s="333"/>
      <c r="O104" s="333">
        <v>6</v>
      </c>
      <c r="P104" s="4"/>
      <c r="Q104" s="4"/>
      <c r="R104" s="4"/>
      <c r="S104" s="4"/>
    </row>
    <row r="105" spans="1:19">
      <c r="A105" s="4" t="s">
        <v>355</v>
      </c>
      <c r="B105" s="4" t="s">
        <v>356</v>
      </c>
      <c r="C105" s="4"/>
      <c r="D105" s="332" t="s">
        <v>404</v>
      </c>
      <c r="E105" s="332" t="s">
        <v>427</v>
      </c>
      <c r="F105" s="4" t="s">
        <v>340</v>
      </c>
      <c r="G105" s="328" t="s">
        <v>348</v>
      </c>
      <c r="H105" s="4" t="s">
        <v>341</v>
      </c>
      <c r="I105" s="333">
        <v>2</v>
      </c>
      <c r="J105" s="333">
        <v>4</v>
      </c>
      <c r="K105" s="4"/>
      <c r="L105" s="333">
        <v>36</v>
      </c>
      <c r="M105" s="333">
        <f t="shared" si="26"/>
        <v>72</v>
      </c>
      <c r="N105" s="333"/>
      <c r="O105" s="333">
        <v>6</v>
      </c>
      <c r="P105" s="4"/>
      <c r="Q105" s="4"/>
      <c r="R105" s="4"/>
      <c r="S105" s="4"/>
    </row>
    <row r="106" spans="1:19">
      <c r="A106" s="4" t="s">
        <v>355</v>
      </c>
      <c r="B106" s="4" t="s">
        <v>356</v>
      </c>
      <c r="C106" s="4"/>
      <c r="D106" s="332" t="s">
        <v>404</v>
      </c>
      <c r="E106" s="332" t="s">
        <v>428</v>
      </c>
      <c r="F106" s="4" t="s">
        <v>340</v>
      </c>
      <c r="G106" s="328" t="s">
        <v>348</v>
      </c>
      <c r="H106" s="4" t="s">
        <v>341</v>
      </c>
      <c r="I106" s="333">
        <v>2</v>
      </c>
      <c r="J106" s="333">
        <v>4</v>
      </c>
      <c r="K106" s="4"/>
      <c r="L106" s="333">
        <v>36</v>
      </c>
      <c r="M106" s="333">
        <f t="shared" si="26"/>
        <v>72</v>
      </c>
      <c r="N106" s="333"/>
      <c r="O106" s="333">
        <v>6</v>
      </c>
      <c r="P106" s="4"/>
      <c r="Q106" s="4"/>
      <c r="R106" s="4"/>
      <c r="S106" s="4"/>
    </row>
    <row r="107" spans="1:19">
      <c r="A107" s="4" t="s">
        <v>355</v>
      </c>
      <c r="B107" s="4" t="s">
        <v>356</v>
      </c>
      <c r="C107" s="4"/>
      <c r="D107" s="332" t="s">
        <v>404</v>
      </c>
      <c r="E107" s="332" t="s">
        <v>429</v>
      </c>
      <c r="F107" s="4" t="s">
        <v>340</v>
      </c>
      <c r="G107" s="328" t="s">
        <v>348</v>
      </c>
      <c r="H107" s="4" t="s">
        <v>341</v>
      </c>
      <c r="I107" s="333">
        <v>2</v>
      </c>
      <c r="J107" s="333">
        <v>4</v>
      </c>
      <c r="K107" s="4"/>
      <c r="L107" s="333">
        <v>36</v>
      </c>
      <c r="M107" s="333">
        <f t="shared" si="26"/>
        <v>72</v>
      </c>
      <c r="N107" s="333"/>
      <c r="O107" s="333">
        <v>6</v>
      </c>
      <c r="P107" s="4"/>
      <c r="Q107" s="4"/>
      <c r="R107" s="4"/>
      <c r="S107" s="4"/>
    </row>
    <row r="108" spans="1:19">
      <c r="A108" s="4" t="s">
        <v>355</v>
      </c>
      <c r="B108" s="4" t="s">
        <v>356</v>
      </c>
      <c r="C108" s="4"/>
      <c r="D108" s="332" t="s">
        <v>404</v>
      </c>
      <c r="E108" s="332" t="s">
        <v>430</v>
      </c>
      <c r="F108" s="4" t="s">
        <v>340</v>
      </c>
      <c r="G108" s="328" t="s">
        <v>348</v>
      </c>
      <c r="H108" s="4" t="s">
        <v>341</v>
      </c>
      <c r="I108" s="333">
        <v>2</v>
      </c>
      <c r="J108" s="333">
        <v>3</v>
      </c>
      <c r="K108" s="4"/>
      <c r="L108" s="333">
        <v>36</v>
      </c>
      <c r="M108" s="333">
        <f t="shared" si="26"/>
        <v>72</v>
      </c>
      <c r="N108" s="333"/>
      <c r="O108" s="333">
        <v>6</v>
      </c>
      <c r="P108" s="4"/>
      <c r="Q108" s="4"/>
      <c r="R108" s="4"/>
      <c r="S108" s="4"/>
    </row>
    <row r="109" spans="1:19">
      <c r="A109" s="4" t="s">
        <v>355</v>
      </c>
      <c r="B109" s="4" t="s">
        <v>356</v>
      </c>
      <c r="C109" s="4"/>
      <c r="D109" s="332" t="s">
        <v>431</v>
      </c>
      <c r="E109" s="332" t="s">
        <v>432</v>
      </c>
      <c r="F109" s="4" t="s">
        <v>340</v>
      </c>
      <c r="G109" s="328" t="s">
        <v>348</v>
      </c>
      <c r="H109" s="4" t="s">
        <v>341</v>
      </c>
      <c r="I109" s="333">
        <v>2</v>
      </c>
      <c r="J109" s="333">
        <v>2</v>
      </c>
      <c r="K109" s="4"/>
      <c r="L109" s="333">
        <v>36</v>
      </c>
      <c r="M109" s="333">
        <f t="shared" si="26"/>
        <v>72</v>
      </c>
      <c r="N109" s="333"/>
      <c r="O109" s="333">
        <v>6</v>
      </c>
      <c r="P109" s="4"/>
      <c r="Q109" s="4"/>
      <c r="R109" s="4"/>
      <c r="S109" s="4"/>
    </row>
    <row r="110" spans="1:19">
      <c r="A110" s="4" t="s">
        <v>355</v>
      </c>
      <c r="B110" s="4" t="s">
        <v>356</v>
      </c>
      <c r="C110" s="4"/>
      <c r="D110" s="332" t="s">
        <v>431</v>
      </c>
      <c r="E110" s="332" t="s">
        <v>432</v>
      </c>
      <c r="F110" s="4" t="s">
        <v>343</v>
      </c>
      <c r="G110" s="328" t="s">
        <v>383</v>
      </c>
      <c r="H110" s="4" t="s">
        <v>384</v>
      </c>
      <c r="I110" s="333">
        <v>2</v>
      </c>
      <c r="J110" s="333">
        <v>1</v>
      </c>
      <c r="K110" s="4"/>
      <c r="L110" s="333">
        <v>18</v>
      </c>
      <c r="M110" s="333">
        <f t="shared" si="26"/>
        <v>36</v>
      </c>
      <c r="N110" s="333"/>
      <c r="O110" s="333">
        <v>6</v>
      </c>
      <c r="P110" s="4"/>
      <c r="Q110" s="4"/>
      <c r="R110" s="4"/>
      <c r="S110" s="4"/>
    </row>
    <row r="111" spans="1:19">
      <c r="A111" s="4" t="s">
        <v>355</v>
      </c>
      <c r="B111" s="4" t="s">
        <v>356</v>
      </c>
      <c r="C111" s="4"/>
      <c r="D111" s="332" t="s">
        <v>431</v>
      </c>
      <c r="E111" s="332" t="s">
        <v>433</v>
      </c>
      <c r="F111" s="4" t="s">
        <v>340</v>
      </c>
      <c r="G111" s="328" t="s">
        <v>348</v>
      </c>
      <c r="H111" s="4" t="s">
        <v>341</v>
      </c>
      <c r="I111" s="333">
        <v>2</v>
      </c>
      <c r="J111" s="333">
        <v>2</v>
      </c>
      <c r="K111" s="4"/>
      <c r="L111" s="333">
        <v>36</v>
      </c>
      <c r="M111" s="333">
        <f t="shared" ref="M111:M112" si="27">SUM(I111*L111)</f>
        <v>72</v>
      </c>
      <c r="N111" s="333"/>
      <c r="O111" s="333">
        <v>6</v>
      </c>
      <c r="P111" s="4"/>
      <c r="Q111" s="4"/>
      <c r="R111" s="4"/>
      <c r="S111" s="4"/>
    </row>
    <row r="112" spans="1:19">
      <c r="A112" s="4" t="s">
        <v>355</v>
      </c>
      <c r="B112" s="4" t="s">
        <v>356</v>
      </c>
      <c r="C112" s="4"/>
      <c r="D112" s="332" t="s">
        <v>431</v>
      </c>
      <c r="E112" s="332" t="s">
        <v>433</v>
      </c>
      <c r="F112" s="4" t="s">
        <v>343</v>
      </c>
      <c r="G112" s="328" t="s">
        <v>383</v>
      </c>
      <c r="H112" s="4" t="s">
        <v>384</v>
      </c>
      <c r="I112" s="333">
        <v>2</v>
      </c>
      <c r="J112" s="333">
        <v>1</v>
      </c>
      <c r="K112" s="4"/>
      <c r="L112" s="333">
        <v>18</v>
      </c>
      <c r="M112" s="333">
        <f t="shared" si="27"/>
        <v>36</v>
      </c>
      <c r="N112" s="333"/>
      <c r="O112" s="333">
        <v>6</v>
      </c>
      <c r="P112" s="4"/>
      <c r="Q112" s="4"/>
      <c r="R112" s="4"/>
      <c r="S112" s="4"/>
    </row>
    <row r="113" spans="1:19">
      <c r="A113" s="4" t="s">
        <v>355</v>
      </c>
      <c r="B113" s="4" t="s">
        <v>356</v>
      </c>
      <c r="C113" s="4"/>
      <c r="D113" s="332" t="s">
        <v>431</v>
      </c>
      <c r="E113" s="332" t="s">
        <v>434</v>
      </c>
      <c r="F113" s="4" t="s">
        <v>343</v>
      </c>
      <c r="G113" s="328" t="s">
        <v>383</v>
      </c>
      <c r="H113" s="4" t="s">
        <v>384</v>
      </c>
      <c r="I113" s="333">
        <v>2</v>
      </c>
      <c r="J113" s="333">
        <v>1</v>
      </c>
      <c r="K113" s="4"/>
      <c r="L113" s="333">
        <v>18</v>
      </c>
      <c r="M113" s="333">
        <f t="shared" ref="M113" si="28">SUM(I113*L113)</f>
        <v>36</v>
      </c>
      <c r="N113" s="333"/>
      <c r="O113" s="333">
        <v>6</v>
      </c>
      <c r="P113" s="4"/>
      <c r="Q113" s="4"/>
      <c r="R113" s="4"/>
      <c r="S113" s="4"/>
    </row>
    <row r="114" spans="1:19">
      <c r="A114" s="4" t="s">
        <v>355</v>
      </c>
      <c r="B114" s="4" t="s">
        <v>356</v>
      </c>
      <c r="C114" s="4"/>
      <c r="D114" s="332" t="s">
        <v>431</v>
      </c>
      <c r="E114" s="332" t="s">
        <v>370</v>
      </c>
      <c r="F114" s="4" t="s">
        <v>343</v>
      </c>
      <c r="G114" s="328" t="s">
        <v>383</v>
      </c>
      <c r="H114" s="4" t="s">
        <v>384</v>
      </c>
      <c r="I114" s="333">
        <v>2</v>
      </c>
      <c r="J114" s="333">
        <v>3</v>
      </c>
      <c r="K114" s="4"/>
      <c r="L114" s="333">
        <v>18</v>
      </c>
      <c r="M114" s="333">
        <f t="shared" ref="M114" si="29">SUM(I114*L114)</f>
        <v>36</v>
      </c>
      <c r="N114" s="333"/>
      <c r="O114" s="333">
        <v>6</v>
      </c>
      <c r="P114" s="4"/>
      <c r="Q114" s="4"/>
      <c r="R114" s="4"/>
      <c r="S114" s="4"/>
    </row>
    <row r="115" spans="1:19">
      <c r="A115" s="4" t="s">
        <v>355</v>
      </c>
      <c r="B115" s="4" t="s">
        <v>356</v>
      </c>
      <c r="C115" s="4"/>
      <c r="D115" s="332" t="s">
        <v>431</v>
      </c>
      <c r="E115" s="332" t="s">
        <v>364</v>
      </c>
      <c r="F115" s="4" t="s">
        <v>343</v>
      </c>
      <c r="G115" s="328" t="s">
        <v>345</v>
      </c>
      <c r="H115" s="4" t="s">
        <v>341</v>
      </c>
      <c r="I115" s="333">
        <v>2</v>
      </c>
      <c r="J115" s="333">
        <v>10</v>
      </c>
      <c r="K115" s="4"/>
      <c r="L115" s="333">
        <v>26</v>
      </c>
      <c r="M115" s="333">
        <f t="shared" si="26"/>
        <v>52</v>
      </c>
      <c r="N115" s="333"/>
      <c r="O115" s="333">
        <v>6</v>
      </c>
      <c r="P115" s="4"/>
      <c r="Q115" s="4"/>
      <c r="R115" s="4"/>
      <c r="S115" s="4"/>
    </row>
    <row r="116" spans="1:19">
      <c r="A116" s="4" t="s">
        <v>355</v>
      </c>
      <c r="B116" s="4" t="s">
        <v>356</v>
      </c>
      <c r="C116" s="4"/>
      <c r="D116" s="332" t="s">
        <v>431</v>
      </c>
      <c r="E116" s="332" t="s">
        <v>435</v>
      </c>
      <c r="F116" s="4" t="s">
        <v>343</v>
      </c>
      <c r="G116" s="328" t="s">
        <v>438</v>
      </c>
      <c r="H116" s="4" t="s">
        <v>344</v>
      </c>
      <c r="I116" s="333">
        <v>1</v>
      </c>
      <c r="J116" s="333">
        <v>12</v>
      </c>
      <c r="K116" s="4"/>
      <c r="L116" s="333">
        <v>20</v>
      </c>
      <c r="M116" s="333">
        <f t="shared" si="26"/>
        <v>20</v>
      </c>
      <c r="N116" s="333"/>
      <c r="O116" s="333">
        <v>6</v>
      </c>
      <c r="P116" s="4"/>
      <c r="Q116" s="4"/>
      <c r="R116" s="4"/>
      <c r="S116" s="4"/>
    </row>
    <row r="117" spans="1:19">
      <c r="A117" s="4" t="s">
        <v>355</v>
      </c>
      <c r="B117" s="4" t="s">
        <v>356</v>
      </c>
      <c r="C117" s="4"/>
      <c r="D117" s="332" t="s">
        <v>431</v>
      </c>
      <c r="E117" s="332" t="s">
        <v>436</v>
      </c>
      <c r="F117" s="4" t="s">
        <v>343</v>
      </c>
      <c r="G117" s="328" t="s">
        <v>438</v>
      </c>
      <c r="H117" s="4" t="s">
        <v>344</v>
      </c>
      <c r="I117" s="333">
        <v>1</v>
      </c>
      <c r="J117" s="333">
        <v>12</v>
      </c>
      <c r="K117" s="4"/>
      <c r="L117" s="333">
        <v>20</v>
      </c>
      <c r="M117" s="333">
        <f t="shared" si="26"/>
        <v>20</v>
      </c>
      <c r="N117" s="333"/>
      <c r="O117" s="333">
        <v>6</v>
      </c>
      <c r="P117" s="4"/>
      <c r="Q117" s="4"/>
      <c r="R117" s="4"/>
      <c r="S117" s="4"/>
    </row>
    <row r="118" spans="1:19">
      <c r="A118" s="4" t="s">
        <v>355</v>
      </c>
      <c r="B118" s="4" t="s">
        <v>356</v>
      </c>
      <c r="C118" s="4"/>
      <c r="D118" s="332" t="s">
        <v>431</v>
      </c>
      <c r="E118" s="332" t="s">
        <v>437</v>
      </c>
      <c r="F118" s="4" t="s">
        <v>343</v>
      </c>
      <c r="G118" s="328" t="s">
        <v>438</v>
      </c>
      <c r="H118" s="4" t="s">
        <v>344</v>
      </c>
      <c r="I118" s="333">
        <v>1</v>
      </c>
      <c r="J118" s="333">
        <v>12</v>
      </c>
      <c r="K118" s="4"/>
      <c r="L118" s="333">
        <v>20</v>
      </c>
      <c r="M118" s="333">
        <f t="shared" si="26"/>
        <v>20</v>
      </c>
      <c r="N118" s="333"/>
      <c r="O118" s="333">
        <v>6</v>
      </c>
      <c r="P118" s="4"/>
      <c r="Q118" s="4"/>
      <c r="R118" s="4"/>
      <c r="S118" s="4"/>
    </row>
    <row r="119" spans="1:19">
      <c r="A119" s="4" t="s">
        <v>355</v>
      </c>
      <c r="B119" s="4" t="s">
        <v>356</v>
      </c>
      <c r="C119" s="4"/>
      <c r="D119" s="332" t="s">
        <v>431</v>
      </c>
      <c r="E119" s="332" t="s">
        <v>439</v>
      </c>
      <c r="F119" s="4" t="s">
        <v>343</v>
      </c>
      <c r="G119" s="328" t="s">
        <v>383</v>
      </c>
      <c r="H119" s="4" t="s">
        <v>384</v>
      </c>
      <c r="I119" s="333">
        <v>2</v>
      </c>
      <c r="J119" s="333">
        <v>8</v>
      </c>
      <c r="K119" s="4"/>
      <c r="L119" s="333">
        <v>18</v>
      </c>
      <c r="M119" s="333">
        <f t="shared" si="26"/>
        <v>36</v>
      </c>
      <c r="N119" s="333"/>
      <c r="O119" s="333">
        <v>6</v>
      </c>
      <c r="P119" s="4"/>
      <c r="Q119" s="4"/>
      <c r="R119" s="4"/>
      <c r="S119" s="4"/>
    </row>
    <row r="120" spans="1:19">
      <c r="A120" s="4" t="s">
        <v>355</v>
      </c>
      <c r="B120" s="4" t="s">
        <v>356</v>
      </c>
      <c r="C120" s="4"/>
      <c r="D120" s="332" t="s">
        <v>431</v>
      </c>
      <c r="E120" s="332" t="s">
        <v>440</v>
      </c>
      <c r="F120" s="4" t="s">
        <v>343</v>
      </c>
      <c r="G120" s="328" t="s">
        <v>345</v>
      </c>
      <c r="H120" s="4" t="s">
        <v>341</v>
      </c>
      <c r="I120" s="333">
        <v>2</v>
      </c>
      <c r="J120" s="333">
        <v>1</v>
      </c>
      <c r="K120" s="4"/>
      <c r="L120" s="333">
        <v>26</v>
      </c>
      <c r="M120" s="333">
        <f t="shared" ref="M120" si="30">SUM(I120*L120)</f>
        <v>52</v>
      </c>
      <c r="N120" s="333"/>
      <c r="O120" s="333">
        <v>6</v>
      </c>
      <c r="P120" s="4"/>
      <c r="Q120" s="4"/>
      <c r="R120" s="4"/>
      <c r="S120" s="4"/>
    </row>
    <row r="121" spans="1:19">
      <c r="A121" s="4" t="s">
        <v>355</v>
      </c>
      <c r="B121" s="4" t="s">
        <v>356</v>
      </c>
      <c r="C121" s="4"/>
      <c r="D121" s="332" t="s">
        <v>431</v>
      </c>
      <c r="E121" s="332" t="s">
        <v>441</v>
      </c>
      <c r="F121" s="4" t="s">
        <v>343</v>
      </c>
      <c r="G121" s="328" t="s">
        <v>345</v>
      </c>
      <c r="H121" s="4" t="s">
        <v>341</v>
      </c>
      <c r="I121" s="333">
        <v>2</v>
      </c>
      <c r="J121" s="333">
        <v>1</v>
      </c>
      <c r="K121" s="4"/>
      <c r="L121" s="333">
        <v>26</v>
      </c>
      <c r="M121" s="333">
        <f t="shared" ref="M121:M141" si="31">SUM(I121*L121)</f>
        <v>52</v>
      </c>
      <c r="N121" s="333"/>
      <c r="O121" s="333">
        <v>6</v>
      </c>
      <c r="P121" s="4"/>
      <c r="Q121" s="4"/>
      <c r="R121" s="4"/>
      <c r="S121" s="4"/>
    </row>
    <row r="122" spans="1:19">
      <c r="A122" s="4" t="s">
        <v>355</v>
      </c>
      <c r="B122" s="4" t="s">
        <v>356</v>
      </c>
      <c r="C122" s="4"/>
      <c r="D122" s="332" t="s">
        <v>431</v>
      </c>
      <c r="E122" s="332" t="s">
        <v>442</v>
      </c>
      <c r="F122" s="4" t="s">
        <v>343</v>
      </c>
      <c r="G122" s="328" t="s">
        <v>345</v>
      </c>
      <c r="H122" s="4" t="s">
        <v>341</v>
      </c>
      <c r="I122" s="333">
        <v>2</v>
      </c>
      <c r="J122" s="333">
        <v>1</v>
      </c>
      <c r="K122" s="4"/>
      <c r="L122" s="333">
        <v>26</v>
      </c>
      <c r="M122" s="333">
        <f t="shared" si="31"/>
        <v>52</v>
      </c>
      <c r="N122" s="333"/>
      <c r="O122" s="333">
        <v>6</v>
      </c>
      <c r="P122" s="4"/>
      <c r="Q122" s="4"/>
      <c r="R122" s="4"/>
      <c r="S122" s="4"/>
    </row>
    <row r="123" spans="1:19">
      <c r="A123" s="4" t="s">
        <v>355</v>
      </c>
      <c r="B123" s="4" t="s">
        <v>356</v>
      </c>
      <c r="C123" s="4"/>
      <c r="D123" s="332" t="s">
        <v>431</v>
      </c>
      <c r="E123" s="332" t="s">
        <v>443</v>
      </c>
      <c r="F123" s="4" t="s">
        <v>343</v>
      </c>
      <c r="G123" s="328" t="s">
        <v>345</v>
      </c>
      <c r="H123" s="4" t="s">
        <v>341</v>
      </c>
      <c r="I123" s="333">
        <v>2</v>
      </c>
      <c r="J123" s="333">
        <v>1</v>
      </c>
      <c r="K123" s="4"/>
      <c r="L123" s="333">
        <v>26</v>
      </c>
      <c r="M123" s="333">
        <f t="shared" si="31"/>
        <v>52</v>
      </c>
      <c r="N123" s="333"/>
      <c r="O123" s="333">
        <v>6</v>
      </c>
      <c r="P123" s="4"/>
      <c r="Q123" s="4"/>
      <c r="R123" s="4"/>
      <c r="S123" s="4"/>
    </row>
    <row r="124" spans="1:19">
      <c r="A124" s="4" t="s">
        <v>355</v>
      </c>
      <c r="B124" s="4" t="s">
        <v>356</v>
      </c>
      <c r="C124" s="4"/>
      <c r="D124" s="332" t="s">
        <v>431</v>
      </c>
      <c r="E124" s="332" t="s">
        <v>444</v>
      </c>
      <c r="F124" s="4" t="s">
        <v>343</v>
      </c>
      <c r="G124" s="328" t="s">
        <v>345</v>
      </c>
      <c r="H124" s="4" t="s">
        <v>341</v>
      </c>
      <c r="I124" s="333">
        <v>2</v>
      </c>
      <c r="J124" s="333">
        <v>4</v>
      </c>
      <c r="K124" s="4"/>
      <c r="L124" s="333">
        <v>26</v>
      </c>
      <c r="M124" s="333">
        <f t="shared" si="31"/>
        <v>52</v>
      </c>
      <c r="N124" s="333"/>
      <c r="O124" s="333">
        <v>6</v>
      </c>
      <c r="P124" s="4"/>
      <c r="Q124" s="4"/>
      <c r="R124" s="4"/>
      <c r="S124" s="4"/>
    </row>
    <row r="125" spans="1:19">
      <c r="A125" s="4" t="s">
        <v>355</v>
      </c>
      <c r="B125" s="4" t="s">
        <v>356</v>
      </c>
      <c r="C125" s="4"/>
      <c r="D125" s="332" t="s">
        <v>431</v>
      </c>
      <c r="E125" s="332" t="s">
        <v>369</v>
      </c>
      <c r="F125" s="4" t="s">
        <v>340</v>
      </c>
      <c r="G125" s="328" t="s">
        <v>348</v>
      </c>
      <c r="H125" s="4" t="s">
        <v>341</v>
      </c>
      <c r="I125" s="333">
        <v>2</v>
      </c>
      <c r="J125" s="333">
        <v>5</v>
      </c>
      <c r="K125" s="4"/>
      <c r="L125" s="333">
        <v>36</v>
      </c>
      <c r="M125" s="333">
        <f t="shared" si="31"/>
        <v>72</v>
      </c>
      <c r="N125" s="333"/>
      <c r="O125" s="333">
        <v>6</v>
      </c>
      <c r="P125" s="4"/>
      <c r="Q125" s="4"/>
      <c r="R125" s="4"/>
      <c r="S125" s="4"/>
    </row>
    <row r="126" spans="1:19">
      <c r="A126" s="4" t="s">
        <v>355</v>
      </c>
      <c r="B126" s="4" t="s">
        <v>356</v>
      </c>
      <c r="C126" s="4"/>
      <c r="D126" s="332" t="s">
        <v>431</v>
      </c>
      <c r="E126" s="332" t="s">
        <v>369</v>
      </c>
      <c r="F126" s="4" t="s">
        <v>340</v>
      </c>
      <c r="G126" s="328" t="s">
        <v>348</v>
      </c>
      <c r="H126" s="4" t="s">
        <v>341</v>
      </c>
      <c r="I126" s="333">
        <v>1</v>
      </c>
      <c r="J126" s="333">
        <v>11</v>
      </c>
      <c r="K126" s="4"/>
      <c r="L126" s="333">
        <v>36</v>
      </c>
      <c r="M126" s="333">
        <f t="shared" si="31"/>
        <v>36</v>
      </c>
      <c r="N126" s="333"/>
      <c r="O126" s="333">
        <v>6</v>
      </c>
      <c r="P126" s="4"/>
      <c r="Q126" s="4"/>
      <c r="R126" s="4"/>
      <c r="S126" s="4"/>
    </row>
    <row r="127" spans="1:19">
      <c r="A127" s="4" t="s">
        <v>355</v>
      </c>
      <c r="B127" s="4" t="s">
        <v>356</v>
      </c>
      <c r="C127" s="4"/>
      <c r="D127" s="332" t="s">
        <v>431</v>
      </c>
      <c r="E127" s="332" t="s">
        <v>369</v>
      </c>
      <c r="F127" s="4" t="s">
        <v>340</v>
      </c>
      <c r="G127" s="328" t="s">
        <v>348</v>
      </c>
      <c r="H127" s="4" t="s">
        <v>341</v>
      </c>
      <c r="I127" s="333">
        <v>2</v>
      </c>
      <c r="J127" s="333">
        <v>5</v>
      </c>
      <c r="K127" s="4"/>
      <c r="L127" s="333">
        <v>58</v>
      </c>
      <c r="M127" s="333">
        <f t="shared" si="31"/>
        <v>116</v>
      </c>
      <c r="N127" s="333"/>
      <c r="O127" s="333">
        <v>6</v>
      </c>
      <c r="P127" s="4"/>
      <c r="Q127" s="4"/>
      <c r="R127" s="4"/>
      <c r="S127" s="4"/>
    </row>
    <row r="128" spans="1:19">
      <c r="A128" s="4" t="s">
        <v>355</v>
      </c>
      <c r="B128" s="4" t="s">
        <v>356</v>
      </c>
      <c r="C128" s="4"/>
      <c r="D128" s="332" t="s">
        <v>431</v>
      </c>
      <c r="E128" s="332" t="s">
        <v>369</v>
      </c>
      <c r="F128" s="4" t="s">
        <v>340</v>
      </c>
      <c r="G128" s="328" t="s">
        <v>348</v>
      </c>
      <c r="H128" s="4" t="s">
        <v>341</v>
      </c>
      <c r="I128" s="333">
        <v>1</v>
      </c>
      <c r="J128" s="333">
        <v>1</v>
      </c>
      <c r="K128" s="4"/>
      <c r="L128" s="333">
        <v>58</v>
      </c>
      <c r="M128" s="333">
        <f t="shared" si="31"/>
        <v>58</v>
      </c>
      <c r="N128" s="333"/>
      <c r="O128" s="333">
        <v>6</v>
      </c>
      <c r="P128" s="4"/>
      <c r="Q128" s="4"/>
      <c r="R128" s="4"/>
      <c r="S128" s="4"/>
    </row>
    <row r="129" spans="1:19">
      <c r="A129" s="4" t="s">
        <v>355</v>
      </c>
      <c r="B129" s="4" t="s">
        <v>356</v>
      </c>
      <c r="C129" s="4"/>
      <c r="D129" s="332" t="s">
        <v>431</v>
      </c>
      <c r="E129" s="332" t="s">
        <v>369</v>
      </c>
      <c r="F129" s="4" t="s">
        <v>406</v>
      </c>
      <c r="G129" s="328" t="s">
        <v>348</v>
      </c>
      <c r="H129" s="4" t="s">
        <v>341</v>
      </c>
      <c r="I129" s="333">
        <v>1</v>
      </c>
      <c r="J129" s="333">
        <v>1</v>
      </c>
      <c r="K129" s="4"/>
      <c r="L129" s="333">
        <v>20</v>
      </c>
      <c r="M129" s="333">
        <f t="shared" si="31"/>
        <v>20</v>
      </c>
      <c r="N129" s="333"/>
      <c r="O129" s="333">
        <v>6</v>
      </c>
      <c r="P129" s="4"/>
      <c r="Q129" s="4"/>
      <c r="R129" s="4"/>
      <c r="S129" s="4"/>
    </row>
    <row r="130" spans="1:19">
      <c r="A130" s="4" t="s">
        <v>355</v>
      </c>
      <c r="B130" s="4" t="s">
        <v>356</v>
      </c>
      <c r="C130" s="4"/>
      <c r="D130" s="332" t="s">
        <v>445</v>
      </c>
      <c r="E130" s="332" t="s">
        <v>446</v>
      </c>
      <c r="F130" s="4" t="s">
        <v>340</v>
      </c>
      <c r="G130" s="328" t="s">
        <v>348</v>
      </c>
      <c r="H130" s="4" t="s">
        <v>341</v>
      </c>
      <c r="I130" s="333">
        <v>2</v>
      </c>
      <c r="J130" s="333">
        <v>2</v>
      </c>
      <c r="K130" s="4"/>
      <c r="L130" s="333">
        <v>36</v>
      </c>
      <c r="M130" s="333">
        <f t="shared" si="31"/>
        <v>72</v>
      </c>
      <c r="N130" s="333"/>
      <c r="O130" s="333">
        <v>6</v>
      </c>
      <c r="P130" s="4"/>
      <c r="Q130" s="4"/>
      <c r="R130" s="4"/>
      <c r="S130" s="4"/>
    </row>
    <row r="131" spans="1:19">
      <c r="A131" s="4" t="s">
        <v>355</v>
      </c>
      <c r="B131" s="4" t="s">
        <v>356</v>
      </c>
      <c r="C131" s="4"/>
      <c r="D131" s="332" t="s">
        <v>445</v>
      </c>
      <c r="E131" s="332" t="s">
        <v>447</v>
      </c>
      <c r="F131" s="4" t="s">
        <v>340</v>
      </c>
      <c r="G131" s="328" t="s">
        <v>348</v>
      </c>
      <c r="H131" s="4" t="s">
        <v>341</v>
      </c>
      <c r="I131" s="333">
        <v>2</v>
      </c>
      <c r="J131" s="333">
        <v>2</v>
      </c>
      <c r="K131" s="4"/>
      <c r="L131" s="333">
        <v>36</v>
      </c>
      <c r="M131" s="333">
        <f t="shared" si="31"/>
        <v>72</v>
      </c>
      <c r="N131" s="333"/>
      <c r="O131" s="333">
        <v>6</v>
      </c>
      <c r="P131" s="4"/>
      <c r="Q131" s="4"/>
      <c r="R131" s="4"/>
      <c r="S131" s="4"/>
    </row>
    <row r="132" spans="1:19">
      <c r="A132" s="4" t="s">
        <v>355</v>
      </c>
      <c r="B132" s="4" t="s">
        <v>356</v>
      </c>
      <c r="C132" s="4"/>
      <c r="D132" s="332" t="s">
        <v>445</v>
      </c>
      <c r="E132" s="332" t="s">
        <v>448</v>
      </c>
      <c r="F132" s="4" t="s">
        <v>340</v>
      </c>
      <c r="G132" s="328" t="s">
        <v>378</v>
      </c>
      <c r="H132" s="4" t="s">
        <v>341</v>
      </c>
      <c r="I132" s="333">
        <v>2</v>
      </c>
      <c r="J132" s="333">
        <v>3</v>
      </c>
      <c r="K132" s="4"/>
      <c r="L132" s="333">
        <v>36</v>
      </c>
      <c r="M132" s="333">
        <f t="shared" si="31"/>
        <v>72</v>
      </c>
      <c r="N132" s="333"/>
      <c r="O132" s="333">
        <v>6</v>
      </c>
      <c r="P132" s="4"/>
      <c r="Q132" s="4"/>
      <c r="R132" s="4"/>
      <c r="S132" s="4"/>
    </row>
    <row r="133" spans="1:19">
      <c r="A133" s="4" t="s">
        <v>355</v>
      </c>
      <c r="B133" s="4" t="s">
        <v>356</v>
      </c>
      <c r="C133" s="4"/>
      <c r="D133" s="332" t="s">
        <v>449</v>
      </c>
      <c r="E133" s="332" t="s">
        <v>450</v>
      </c>
      <c r="F133" s="4" t="s">
        <v>340</v>
      </c>
      <c r="G133" s="328" t="s">
        <v>378</v>
      </c>
      <c r="H133" s="4" t="s">
        <v>341</v>
      </c>
      <c r="I133" s="333">
        <v>2</v>
      </c>
      <c r="J133" s="333">
        <v>2</v>
      </c>
      <c r="K133" s="4"/>
      <c r="L133" s="333">
        <v>36</v>
      </c>
      <c r="M133" s="333">
        <f t="shared" si="31"/>
        <v>72</v>
      </c>
      <c r="N133" s="333"/>
      <c r="O133" s="333">
        <v>6</v>
      </c>
      <c r="P133" s="4"/>
      <c r="Q133" s="4"/>
      <c r="R133" s="4"/>
      <c r="S133" s="4"/>
    </row>
    <row r="134" spans="1:19">
      <c r="A134" s="4" t="s">
        <v>355</v>
      </c>
      <c r="B134" s="4" t="s">
        <v>356</v>
      </c>
      <c r="C134" s="4"/>
      <c r="D134" s="332" t="s">
        <v>449</v>
      </c>
      <c r="E134" s="332" t="s">
        <v>451</v>
      </c>
      <c r="F134" s="4" t="s">
        <v>340</v>
      </c>
      <c r="G134" s="328" t="s">
        <v>378</v>
      </c>
      <c r="H134" s="4" t="s">
        <v>341</v>
      </c>
      <c r="I134" s="333">
        <v>2</v>
      </c>
      <c r="J134" s="333">
        <v>2</v>
      </c>
      <c r="K134" s="4"/>
      <c r="L134" s="333">
        <v>36</v>
      </c>
      <c r="M134" s="333">
        <f t="shared" si="31"/>
        <v>72</v>
      </c>
      <c r="N134" s="333"/>
      <c r="O134" s="333">
        <v>6</v>
      </c>
      <c r="P134" s="4"/>
      <c r="Q134" s="4"/>
      <c r="R134" s="4"/>
      <c r="S134" s="4"/>
    </row>
    <row r="135" spans="1:19">
      <c r="A135" s="4" t="s">
        <v>355</v>
      </c>
      <c r="B135" s="4" t="s">
        <v>356</v>
      </c>
      <c r="C135" s="4"/>
      <c r="D135" s="332" t="s">
        <v>449</v>
      </c>
      <c r="E135" s="332" t="s">
        <v>452</v>
      </c>
      <c r="F135" s="4" t="s">
        <v>340</v>
      </c>
      <c r="G135" s="328" t="s">
        <v>348</v>
      </c>
      <c r="H135" s="4" t="s">
        <v>341</v>
      </c>
      <c r="I135" s="333">
        <v>2</v>
      </c>
      <c r="J135" s="333">
        <v>4</v>
      </c>
      <c r="K135" s="4"/>
      <c r="L135" s="333">
        <v>58</v>
      </c>
      <c r="M135" s="333">
        <f t="shared" si="31"/>
        <v>116</v>
      </c>
      <c r="N135" s="333"/>
      <c r="O135" s="333">
        <v>6</v>
      </c>
      <c r="P135" s="4"/>
      <c r="Q135" s="4"/>
      <c r="R135" s="4"/>
      <c r="S135" s="4"/>
    </row>
    <row r="136" spans="1:19">
      <c r="A136" s="4" t="s">
        <v>355</v>
      </c>
      <c r="B136" s="4" t="s">
        <v>356</v>
      </c>
      <c r="C136" s="4"/>
      <c r="D136" s="332" t="s">
        <v>453</v>
      </c>
      <c r="E136" s="332" t="s">
        <v>454</v>
      </c>
      <c r="F136" s="4" t="s">
        <v>340</v>
      </c>
      <c r="G136" s="328" t="s">
        <v>348</v>
      </c>
      <c r="H136" s="4" t="s">
        <v>341</v>
      </c>
      <c r="I136" s="333">
        <v>2</v>
      </c>
      <c r="J136" s="333">
        <v>4</v>
      </c>
      <c r="K136" s="4"/>
      <c r="L136" s="333">
        <v>36</v>
      </c>
      <c r="M136" s="333">
        <f t="shared" si="31"/>
        <v>72</v>
      </c>
      <c r="N136" s="333"/>
      <c r="O136" s="333">
        <v>6</v>
      </c>
      <c r="P136" s="4"/>
      <c r="Q136" s="4"/>
      <c r="R136" s="4"/>
      <c r="S136" s="4"/>
    </row>
    <row r="137" spans="1:19">
      <c r="A137" s="4" t="s">
        <v>355</v>
      </c>
      <c r="B137" s="4" t="s">
        <v>356</v>
      </c>
      <c r="C137" s="4"/>
      <c r="D137" s="332" t="s">
        <v>453</v>
      </c>
      <c r="E137" s="332" t="s">
        <v>455</v>
      </c>
      <c r="F137" s="4" t="s">
        <v>340</v>
      </c>
      <c r="G137" s="328" t="s">
        <v>348</v>
      </c>
      <c r="H137" s="4" t="s">
        <v>341</v>
      </c>
      <c r="I137" s="333">
        <v>2</v>
      </c>
      <c r="J137" s="333">
        <v>4</v>
      </c>
      <c r="K137" s="4"/>
      <c r="L137" s="333">
        <v>36</v>
      </c>
      <c r="M137" s="333">
        <f t="shared" si="31"/>
        <v>72</v>
      </c>
      <c r="N137" s="333"/>
      <c r="O137" s="333">
        <v>6</v>
      </c>
      <c r="P137" s="4"/>
      <c r="Q137" s="4"/>
      <c r="R137" s="4"/>
      <c r="S137" s="4"/>
    </row>
    <row r="138" spans="1:19">
      <c r="A138" s="4" t="s">
        <v>355</v>
      </c>
      <c r="B138" s="4" t="s">
        <v>356</v>
      </c>
      <c r="C138" s="4"/>
      <c r="D138" s="332" t="s">
        <v>453</v>
      </c>
      <c r="E138" s="332" t="s">
        <v>456</v>
      </c>
      <c r="F138" s="4" t="s">
        <v>340</v>
      </c>
      <c r="G138" s="328" t="s">
        <v>348</v>
      </c>
      <c r="H138" s="4" t="s">
        <v>341</v>
      </c>
      <c r="I138" s="333">
        <v>1</v>
      </c>
      <c r="J138" s="333">
        <v>6</v>
      </c>
      <c r="K138" s="4"/>
      <c r="L138" s="333">
        <v>36</v>
      </c>
      <c r="M138" s="333">
        <f t="shared" si="31"/>
        <v>36</v>
      </c>
      <c r="N138" s="333"/>
      <c r="O138" s="333">
        <v>6</v>
      </c>
      <c r="P138" s="4"/>
      <c r="Q138" s="4"/>
      <c r="R138" s="4"/>
      <c r="S138" s="4"/>
    </row>
    <row r="139" spans="1:19">
      <c r="A139" s="4" t="s">
        <v>355</v>
      </c>
      <c r="B139" s="4" t="s">
        <v>356</v>
      </c>
      <c r="C139" s="4"/>
      <c r="D139" s="332" t="s">
        <v>453</v>
      </c>
      <c r="E139" s="332" t="s">
        <v>457</v>
      </c>
      <c r="F139" s="4" t="s">
        <v>340</v>
      </c>
      <c r="G139" s="328" t="s">
        <v>348</v>
      </c>
      <c r="H139" s="4" t="s">
        <v>341</v>
      </c>
      <c r="I139" s="333">
        <v>1</v>
      </c>
      <c r="J139" s="333">
        <v>6</v>
      </c>
      <c r="K139" s="4"/>
      <c r="L139" s="333">
        <v>36</v>
      </c>
      <c r="M139" s="333">
        <f t="shared" si="31"/>
        <v>36</v>
      </c>
      <c r="N139" s="333"/>
      <c r="O139" s="333">
        <v>6</v>
      </c>
      <c r="P139" s="4"/>
      <c r="Q139" s="4"/>
      <c r="R139" s="4"/>
      <c r="S139" s="4"/>
    </row>
    <row r="140" spans="1:19">
      <c r="A140" s="4" t="s">
        <v>355</v>
      </c>
      <c r="B140" s="4" t="s">
        <v>356</v>
      </c>
      <c r="C140" s="4"/>
      <c r="D140" s="332" t="s">
        <v>458</v>
      </c>
      <c r="E140" s="332" t="s">
        <v>459</v>
      </c>
      <c r="F140" s="4" t="s">
        <v>343</v>
      </c>
      <c r="G140" s="328" t="s">
        <v>346</v>
      </c>
      <c r="H140" s="4" t="s">
        <v>341</v>
      </c>
      <c r="I140" s="333">
        <v>1</v>
      </c>
      <c r="J140" s="333">
        <v>14</v>
      </c>
      <c r="K140" s="4"/>
      <c r="L140" s="333">
        <v>26</v>
      </c>
      <c r="M140" s="333">
        <f t="shared" si="31"/>
        <v>26</v>
      </c>
      <c r="N140" s="333"/>
      <c r="O140" s="333">
        <v>6</v>
      </c>
      <c r="P140" s="4"/>
      <c r="Q140" s="4"/>
      <c r="R140" s="4"/>
      <c r="S140" s="4"/>
    </row>
    <row r="141" spans="1:19">
      <c r="A141" s="4" t="s">
        <v>355</v>
      </c>
      <c r="B141" s="4" t="s">
        <v>356</v>
      </c>
      <c r="C141" s="4"/>
      <c r="D141" s="332" t="s">
        <v>460</v>
      </c>
      <c r="E141" s="332" t="s">
        <v>208</v>
      </c>
      <c r="F141" s="4" t="s">
        <v>340</v>
      </c>
      <c r="G141" s="328" t="s">
        <v>348</v>
      </c>
      <c r="H141" s="4" t="s">
        <v>341</v>
      </c>
      <c r="I141" s="333">
        <v>2</v>
      </c>
      <c r="J141" s="333">
        <v>1</v>
      </c>
      <c r="K141" s="4"/>
      <c r="L141" s="333">
        <v>36</v>
      </c>
      <c r="M141" s="333">
        <f t="shared" si="31"/>
        <v>72</v>
      </c>
      <c r="N141" s="333"/>
      <c r="O141" s="333">
        <v>6</v>
      </c>
      <c r="P141" s="4"/>
      <c r="Q141" s="4"/>
      <c r="R141" s="4"/>
      <c r="S141" s="4"/>
    </row>
    <row r="142" spans="1:19">
      <c r="A142" s="4" t="s">
        <v>355</v>
      </c>
      <c r="B142" s="4" t="s">
        <v>356</v>
      </c>
      <c r="C142" s="4"/>
      <c r="D142" s="332" t="s">
        <v>460</v>
      </c>
      <c r="E142" s="332" t="s">
        <v>370</v>
      </c>
      <c r="F142" s="4" t="s">
        <v>343</v>
      </c>
      <c r="G142" s="328" t="s">
        <v>346</v>
      </c>
      <c r="H142" s="4" t="s">
        <v>341</v>
      </c>
      <c r="I142" s="333">
        <v>1</v>
      </c>
      <c r="J142" s="333">
        <v>4</v>
      </c>
      <c r="K142" s="4"/>
      <c r="L142" s="333">
        <v>26</v>
      </c>
      <c r="M142" s="333">
        <f t="shared" ref="M142:M157" si="32">SUM(I142*L142)</f>
        <v>26</v>
      </c>
      <c r="N142" s="333"/>
      <c r="O142" s="333">
        <v>6</v>
      </c>
      <c r="P142" s="4"/>
      <c r="Q142" s="4"/>
      <c r="R142" s="4"/>
      <c r="S142" s="4"/>
    </row>
    <row r="143" spans="1:19">
      <c r="A143" s="4" t="s">
        <v>355</v>
      </c>
      <c r="B143" s="4" t="s">
        <v>356</v>
      </c>
      <c r="C143" s="4"/>
      <c r="D143" s="332" t="s">
        <v>460</v>
      </c>
      <c r="E143" s="332" t="s">
        <v>432</v>
      </c>
      <c r="F143" s="4" t="s">
        <v>343</v>
      </c>
      <c r="G143" s="328" t="s">
        <v>346</v>
      </c>
      <c r="H143" s="4" t="s">
        <v>341</v>
      </c>
      <c r="I143" s="333">
        <v>1</v>
      </c>
      <c r="J143" s="333">
        <v>1</v>
      </c>
      <c r="K143" s="4"/>
      <c r="L143" s="333">
        <v>26</v>
      </c>
      <c r="M143" s="333">
        <f t="shared" si="32"/>
        <v>26</v>
      </c>
      <c r="N143" s="333"/>
      <c r="O143" s="333">
        <v>6</v>
      </c>
      <c r="P143" s="4"/>
      <c r="Q143" s="4"/>
      <c r="R143" s="4"/>
      <c r="S143" s="4"/>
    </row>
    <row r="144" spans="1:19">
      <c r="A144" s="4" t="s">
        <v>355</v>
      </c>
      <c r="B144" s="4" t="s">
        <v>356</v>
      </c>
      <c r="C144" s="4"/>
      <c r="D144" s="332" t="s">
        <v>460</v>
      </c>
      <c r="E144" s="332" t="s">
        <v>433</v>
      </c>
      <c r="F144" s="4" t="s">
        <v>340</v>
      </c>
      <c r="G144" s="328" t="s">
        <v>348</v>
      </c>
      <c r="H144" s="4" t="s">
        <v>341</v>
      </c>
      <c r="I144" s="333">
        <v>1</v>
      </c>
      <c r="J144" s="333">
        <v>1</v>
      </c>
      <c r="K144" s="4"/>
      <c r="L144" s="333">
        <v>40</v>
      </c>
      <c r="M144" s="333">
        <f t="shared" si="32"/>
        <v>40</v>
      </c>
      <c r="N144" s="333"/>
      <c r="O144" s="333">
        <v>6</v>
      </c>
      <c r="P144" s="4"/>
      <c r="Q144" s="4"/>
      <c r="R144" s="4"/>
      <c r="S144" s="4"/>
    </row>
    <row r="145" spans="1:19">
      <c r="A145" s="4" t="s">
        <v>355</v>
      </c>
      <c r="B145" s="4" t="s">
        <v>356</v>
      </c>
      <c r="C145" s="4"/>
      <c r="D145" s="332" t="s">
        <v>460</v>
      </c>
      <c r="E145" s="332" t="s">
        <v>461</v>
      </c>
      <c r="F145" s="4" t="s">
        <v>340</v>
      </c>
      <c r="G145" s="328" t="s">
        <v>348</v>
      </c>
      <c r="H145" s="4" t="s">
        <v>341</v>
      </c>
      <c r="I145" s="333">
        <v>1</v>
      </c>
      <c r="J145" s="333">
        <v>1</v>
      </c>
      <c r="K145" s="4"/>
      <c r="L145" s="333">
        <v>58</v>
      </c>
      <c r="M145" s="333">
        <f t="shared" si="32"/>
        <v>58</v>
      </c>
      <c r="N145" s="333"/>
      <c r="O145" s="333">
        <v>6</v>
      </c>
      <c r="P145" s="4"/>
      <c r="Q145" s="4"/>
      <c r="R145" s="4"/>
      <c r="S145" s="4"/>
    </row>
    <row r="146" spans="1:19">
      <c r="A146" s="4" t="s">
        <v>355</v>
      </c>
      <c r="B146" s="4" t="s">
        <v>356</v>
      </c>
      <c r="C146" s="4"/>
      <c r="D146" s="332" t="s">
        <v>460</v>
      </c>
      <c r="E146" s="332" t="s">
        <v>462</v>
      </c>
      <c r="F146" s="4" t="s">
        <v>340</v>
      </c>
      <c r="G146" s="328" t="s">
        <v>348</v>
      </c>
      <c r="H146" s="4" t="s">
        <v>341</v>
      </c>
      <c r="I146" s="333">
        <v>2</v>
      </c>
      <c r="J146" s="333">
        <v>1</v>
      </c>
      <c r="K146" s="4"/>
      <c r="L146" s="333">
        <v>36</v>
      </c>
      <c r="M146" s="333">
        <f t="shared" si="32"/>
        <v>72</v>
      </c>
      <c r="N146" s="333"/>
      <c r="O146" s="333">
        <v>6</v>
      </c>
      <c r="P146" s="4"/>
      <c r="Q146" s="4"/>
      <c r="R146" s="4"/>
      <c r="S146" s="4"/>
    </row>
    <row r="147" spans="1:19">
      <c r="A147" s="4" t="s">
        <v>355</v>
      </c>
      <c r="B147" s="4" t="s">
        <v>356</v>
      </c>
      <c r="C147" s="4"/>
      <c r="D147" s="332" t="s">
        <v>460</v>
      </c>
      <c r="E147" s="332" t="s">
        <v>463</v>
      </c>
      <c r="F147" s="4" t="s">
        <v>343</v>
      </c>
      <c r="G147" s="328" t="s">
        <v>345</v>
      </c>
      <c r="H147" s="4" t="s">
        <v>341</v>
      </c>
      <c r="I147" s="333">
        <v>1</v>
      </c>
      <c r="J147" s="333">
        <v>2</v>
      </c>
      <c r="K147" s="4"/>
      <c r="L147" s="333">
        <v>26</v>
      </c>
      <c r="M147" s="333">
        <f t="shared" si="32"/>
        <v>26</v>
      </c>
      <c r="N147" s="333"/>
      <c r="O147" s="333">
        <v>6</v>
      </c>
      <c r="P147" s="4"/>
      <c r="Q147" s="4"/>
      <c r="R147" s="4"/>
      <c r="S147" s="4"/>
    </row>
    <row r="148" spans="1:19">
      <c r="A148" s="4" t="s">
        <v>355</v>
      </c>
      <c r="B148" s="4" t="s">
        <v>356</v>
      </c>
      <c r="C148" s="4"/>
      <c r="D148" s="332" t="s">
        <v>460</v>
      </c>
      <c r="E148" s="332" t="s">
        <v>464</v>
      </c>
      <c r="F148" s="4" t="s">
        <v>340</v>
      </c>
      <c r="G148" s="328" t="s">
        <v>348</v>
      </c>
      <c r="H148" s="4" t="s">
        <v>341</v>
      </c>
      <c r="I148" s="333">
        <v>2</v>
      </c>
      <c r="J148" s="333">
        <v>3</v>
      </c>
      <c r="K148" s="4"/>
      <c r="L148" s="333">
        <v>36</v>
      </c>
      <c r="M148" s="333">
        <f t="shared" si="32"/>
        <v>72</v>
      </c>
      <c r="N148" s="333"/>
      <c r="O148" s="333">
        <v>6</v>
      </c>
      <c r="P148" s="4"/>
      <c r="Q148" s="4"/>
      <c r="R148" s="4"/>
      <c r="S148" s="4"/>
    </row>
    <row r="149" spans="1:19">
      <c r="A149" s="4" t="s">
        <v>355</v>
      </c>
      <c r="B149" s="4" t="s">
        <v>356</v>
      </c>
      <c r="C149" s="4"/>
      <c r="D149" s="332" t="s">
        <v>460</v>
      </c>
      <c r="E149" s="332" t="s">
        <v>465</v>
      </c>
      <c r="F149" s="4" t="s">
        <v>340</v>
      </c>
      <c r="G149" s="328" t="s">
        <v>348</v>
      </c>
      <c r="H149" s="4" t="s">
        <v>341</v>
      </c>
      <c r="I149" s="333">
        <v>2</v>
      </c>
      <c r="J149" s="333">
        <v>1</v>
      </c>
      <c r="K149" s="4"/>
      <c r="L149" s="333">
        <v>36</v>
      </c>
      <c r="M149" s="333">
        <f t="shared" si="32"/>
        <v>72</v>
      </c>
      <c r="N149" s="333"/>
      <c r="O149" s="333">
        <v>6</v>
      </c>
      <c r="P149" s="4"/>
      <c r="Q149" s="4"/>
      <c r="R149" s="4"/>
      <c r="S149" s="4"/>
    </row>
    <row r="150" spans="1:19">
      <c r="A150" s="4" t="s">
        <v>355</v>
      </c>
      <c r="B150" s="4" t="s">
        <v>356</v>
      </c>
      <c r="C150" s="4"/>
      <c r="D150" s="332" t="s">
        <v>460</v>
      </c>
      <c r="E150" s="332" t="s">
        <v>369</v>
      </c>
      <c r="F150" s="4" t="s">
        <v>340</v>
      </c>
      <c r="G150" s="328" t="s">
        <v>378</v>
      </c>
      <c r="H150" s="4" t="s">
        <v>341</v>
      </c>
      <c r="I150" s="333">
        <v>2</v>
      </c>
      <c r="J150" s="333">
        <v>1</v>
      </c>
      <c r="K150" s="4"/>
      <c r="L150" s="333">
        <v>40</v>
      </c>
      <c r="M150" s="333">
        <f t="shared" si="32"/>
        <v>80</v>
      </c>
      <c r="N150" s="333"/>
      <c r="O150" s="333">
        <v>6</v>
      </c>
      <c r="P150" s="4"/>
      <c r="Q150" s="4"/>
      <c r="R150" s="4"/>
      <c r="S150" s="4"/>
    </row>
    <row r="151" spans="1:19">
      <c r="A151" s="4" t="s">
        <v>355</v>
      </c>
      <c r="B151" s="4" t="s">
        <v>356</v>
      </c>
      <c r="C151" s="4"/>
      <c r="D151" s="332" t="s">
        <v>460</v>
      </c>
      <c r="E151" s="332" t="s">
        <v>466</v>
      </c>
      <c r="F151" s="4" t="s">
        <v>340</v>
      </c>
      <c r="G151" s="328" t="s">
        <v>348</v>
      </c>
      <c r="H151" s="4" t="s">
        <v>341</v>
      </c>
      <c r="I151" s="333">
        <v>2</v>
      </c>
      <c r="J151" s="333">
        <v>5</v>
      </c>
      <c r="K151" s="4"/>
      <c r="L151" s="333">
        <v>36</v>
      </c>
      <c r="M151" s="333">
        <f t="shared" si="32"/>
        <v>72</v>
      </c>
      <c r="N151" s="333"/>
      <c r="O151" s="333">
        <v>6</v>
      </c>
      <c r="P151" s="4"/>
      <c r="Q151" s="4"/>
      <c r="R151" s="4"/>
      <c r="S151" s="4"/>
    </row>
    <row r="152" spans="1:19">
      <c r="A152" s="4" t="s">
        <v>355</v>
      </c>
      <c r="B152" s="4" t="s">
        <v>356</v>
      </c>
      <c r="C152" s="4"/>
      <c r="D152" s="332" t="s">
        <v>460</v>
      </c>
      <c r="E152" s="332" t="s">
        <v>466</v>
      </c>
      <c r="F152" s="4" t="s">
        <v>340</v>
      </c>
      <c r="G152" s="328" t="s">
        <v>348</v>
      </c>
      <c r="H152" s="4" t="s">
        <v>341</v>
      </c>
      <c r="I152" s="333">
        <v>2</v>
      </c>
      <c r="J152" s="333">
        <v>2</v>
      </c>
      <c r="K152" s="4"/>
      <c r="L152" s="333">
        <v>58</v>
      </c>
      <c r="M152" s="333">
        <f t="shared" si="32"/>
        <v>116</v>
      </c>
      <c r="N152" s="333"/>
      <c r="O152" s="333">
        <v>6</v>
      </c>
      <c r="P152" s="4"/>
      <c r="Q152" s="4"/>
      <c r="R152" s="4"/>
      <c r="S152" s="4"/>
    </row>
    <row r="153" spans="1:19">
      <c r="A153" s="4" t="s">
        <v>355</v>
      </c>
      <c r="B153" s="4" t="s">
        <v>356</v>
      </c>
      <c r="C153" s="4"/>
      <c r="D153" s="332" t="s">
        <v>460</v>
      </c>
      <c r="E153" s="332" t="s">
        <v>466</v>
      </c>
      <c r="F153" s="4" t="s">
        <v>467</v>
      </c>
      <c r="G153" s="328" t="s">
        <v>349</v>
      </c>
      <c r="H153" s="4" t="s">
        <v>384</v>
      </c>
      <c r="I153" s="333">
        <v>1</v>
      </c>
      <c r="J153" s="333">
        <v>12</v>
      </c>
      <c r="K153" s="4"/>
      <c r="L153" s="333">
        <v>500</v>
      </c>
      <c r="M153" s="333">
        <f t="shared" si="32"/>
        <v>500</v>
      </c>
      <c r="N153" s="333"/>
      <c r="O153" s="333">
        <v>6</v>
      </c>
      <c r="P153" s="4"/>
      <c r="Q153" s="4"/>
      <c r="R153" s="4"/>
      <c r="S153" s="4"/>
    </row>
    <row r="154" spans="1:19">
      <c r="A154" s="4" t="s">
        <v>355</v>
      </c>
      <c r="B154" s="4" t="s">
        <v>356</v>
      </c>
      <c r="C154" s="4"/>
      <c r="D154" s="332" t="s">
        <v>460</v>
      </c>
      <c r="E154" s="332" t="s">
        <v>466</v>
      </c>
      <c r="F154" s="4" t="s">
        <v>468</v>
      </c>
      <c r="G154" s="328" t="s">
        <v>383</v>
      </c>
      <c r="H154" s="4" t="s">
        <v>384</v>
      </c>
      <c r="I154" s="333">
        <v>1</v>
      </c>
      <c r="J154" s="333">
        <v>6</v>
      </c>
      <c r="K154" s="4"/>
      <c r="L154" s="333">
        <v>250</v>
      </c>
      <c r="M154" s="333">
        <f t="shared" si="32"/>
        <v>250</v>
      </c>
      <c r="N154" s="333"/>
      <c r="O154" s="333">
        <v>6</v>
      </c>
      <c r="P154" s="4"/>
      <c r="Q154" s="4"/>
      <c r="R154" s="4"/>
      <c r="S154" s="4"/>
    </row>
    <row r="155" spans="1:19">
      <c r="A155" s="4" t="s">
        <v>355</v>
      </c>
      <c r="B155" s="4" t="s">
        <v>356</v>
      </c>
      <c r="C155" s="4"/>
      <c r="D155" s="332" t="s">
        <v>460</v>
      </c>
      <c r="E155" s="332" t="s">
        <v>469</v>
      </c>
      <c r="F155" s="4" t="s">
        <v>340</v>
      </c>
      <c r="G155" s="328" t="s">
        <v>348</v>
      </c>
      <c r="H155" s="4" t="s">
        <v>341</v>
      </c>
      <c r="I155" s="333">
        <v>2</v>
      </c>
      <c r="J155" s="333">
        <v>2</v>
      </c>
      <c r="K155" s="4"/>
      <c r="L155" s="333">
        <v>36</v>
      </c>
      <c r="M155" s="333">
        <f t="shared" si="32"/>
        <v>72</v>
      </c>
      <c r="N155" s="333"/>
      <c r="O155" s="333">
        <v>6</v>
      </c>
      <c r="P155" s="4"/>
      <c r="Q155" s="4"/>
      <c r="R155" s="4"/>
      <c r="S155" s="4"/>
    </row>
    <row r="156" spans="1:19">
      <c r="A156" s="4" t="s">
        <v>355</v>
      </c>
      <c r="B156" s="4" t="s">
        <v>356</v>
      </c>
      <c r="C156" s="4"/>
      <c r="D156" s="332" t="s">
        <v>460</v>
      </c>
      <c r="E156" s="332" t="s">
        <v>469</v>
      </c>
      <c r="F156" s="4" t="s">
        <v>343</v>
      </c>
      <c r="G156" s="328" t="s">
        <v>346</v>
      </c>
      <c r="H156" s="4" t="s">
        <v>341</v>
      </c>
      <c r="I156" s="333">
        <v>1</v>
      </c>
      <c r="J156" s="333">
        <v>1</v>
      </c>
      <c r="K156" s="4"/>
      <c r="L156" s="333">
        <v>26</v>
      </c>
      <c r="M156" s="333">
        <f t="shared" si="32"/>
        <v>26</v>
      </c>
      <c r="N156" s="333"/>
      <c r="O156" s="333">
        <v>6</v>
      </c>
      <c r="P156" s="4"/>
      <c r="Q156" s="4"/>
      <c r="R156" s="4"/>
      <c r="S156" s="4"/>
    </row>
    <row r="157" spans="1:19">
      <c r="A157" s="4" t="s">
        <v>355</v>
      </c>
      <c r="B157" s="4" t="s">
        <v>356</v>
      </c>
      <c r="C157" s="4"/>
      <c r="D157" s="332" t="s">
        <v>460</v>
      </c>
      <c r="E157" s="332" t="s">
        <v>470</v>
      </c>
      <c r="F157" s="4" t="s">
        <v>343</v>
      </c>
      <c r="G157" s="328" t="s">
        <v>346</v>
      </c>
      <c r="H157" s="4" t="s">
        <v>341</v>
      </c>
      <c r="I157" s="333">
        <v>1</v>
      </c>
      <c r="J157" s="333">
        <v>6</v>
      </c>
      <c r="K157" s="4"/>
      <c r="L157" s="333">
        <v>26</v>
      </c>
      <c r="M157" s="333">
        <f t="shared" si="32"/>
        <v>26</v>
      </c>
      <c r="N157" s="333"/>
      <c r="O157" s="333">
        <v>6</v>
      </c>
      <c r="P157" s="4"/>
      <c r="Q157" s="4"/>
      <c r="R157" s="4"/>
      <c r="S157" s="4"/>
    </row>
    <row r="158" spans="1:19">
      <c r="A158" s="4" t="s">
        <v>355</v>
      </c>
      <c r="B158" s="4" t="s">
        <v>356</v>
      </c>
      <c r="C158" s="4"/>
      <c r="D158" s="332" t="s">
        <v>477</v>
      </c>
      <c r="E158" s="332" t="s">
        <v>459</v>
      </c>
      <c r="F158" s="4" t="s">
        <v>478</v>
      </c>
      <c r="G158" s="328" t="s">
        <v>284</v>
      </c>
      <c r="H158" s="4" t="s">
        <v>479</v>
      </c>
      <c r="I158" s="333">
        <v>1</v>
      </c>
      <c r="J158" s="333">
        <v>17</v>
      </c>
      <c r="K158" s="4"/>
      <c r="L158" s="333">
        <v>400</v>
      </c>
      <c r="M158" s="333">
        <f t="shared" ref="M158" si="33">SUM(I158*L158)</f>
        <v>400</v>
      </c>
      <c r="N158" s="333"/>
      <c r="O158" s="333">
        <v>6</v>
      </c>
      <c r="P158" s="4"/>
      <c r="Q158" s="4"/>
      <c r="R158" s="4"/>
      <c r="S158" s="4"/>
    </row>
    <row r="159" spans="1:19">
      <c r="A159" s="4" t="s">
        <v>355</v>
      </c>
      <c r="B159" s="4" t="s">
        <v>356</v>
      </c>
      <c r="C159" s="4"/>
      <c r="D159" s="332" t="s">
        <v>477</v>
      </c>
      <c r="E159" s="332" t="s">
        <v>459</v>
      </c>
      <c r="F159" s="4" t="s">
        <v>480</v>
      </c>
      <c r="G159" s="328" t="s">
        <v>284</v>
      </c>
      <c r="H159" s="4" t="s">
        <v>479</v>
      </c>
      <c r="I159" s="333">
        <v>1</v>
      </c>
      <c r="J159" s="333">
        <v>6</v>
      </c>
      <c r="K159" s="4"/>
      <c r="L159" s="333">
        <v>125</v>
      </c>
      <c r="M159" s="333">
        <f t="shared" ref="M159:M171" si="34">SUM(I159*L159)</f>
        <v>125</v>
      </c>
      <c r="N159" s="333"/>
      <c r="O159" s="333">
        <v>6</v>
      </c>
      <c r="P159" s="4"/>
      <c r="Q159" s="4"/>
      <c r="R159" s="4"/>
      <c r="S159" s="4"/>
    </row>
    <row r="160" spans="1:19">
      <c r="A160" s="4" t="s">
        <v>355</v>
      </c>
      <c r="B160" s="4" t="s">
        <v>356</v>
      </c>
      <c r="C160" s="4"/>
      <c r="D160" s="332" t="s">
        <v>477</v>
      </c>
      <c r="E160" s="332" t="s">
        <v>459</v>
      </c>
      <c r="F160" s="4" t="s">
        <v>343</v>
      </c>
      <c r="G160" s="328" t="s">
        <v>284</v>
      </c>
      <c r="H160" s="4" t="s">
        <v>479</v>
      </c>
      <c r="I160" s="333">
        <v>1</v>
      </c>
      <c r="J160" s="333">
        <v>2</v>
      </c>
      <c r="K160" s="4"/>
      <c r="L160" s="333">
        <v>85</v>
      </c>
      <c r="M160" s="333">
        <f t="shared" si="34"/>
        <v>85</v>
      </c>
      <c r="N160" s="333"/>
      <c r="O160" s="333">
        <v>6</v>
      </c>
      <c r="P160" s="4"/>
      <c r="Q160" s="4"/>
      <c r="R160" s="4"/>
      <c r="S160" s="4"/>
    </row>
    <row r="161" spans="1:19">
      <c r="A161" s="4" t="s">
        <v>355</v>
      </c>
      <c r="B161" s="4" t="s">
        <v>356</v>
      </c>
      <c r="C161" s="4"/>
      <c r="D161" s="332" t="s">
        <v>477</v>
      </c>
      <c r="E161" s="332" t="s">
        <v>459</v>
      </c>
      <c r="F161" s="4" t="s">
        <v>342</v>
      </c>
      <c r="G161" s="328" t="s">
        <v>284</v>
      </c>
      <c r="H161" s="4" t="s">
        <v>479</v>
      </c>
      <c r="I161" s="333">
        <v>1</v>
      </c>
      <c r="J161" s="333">
        <v>9</v>
      </c>
      <c r="K161" s="4"/>
      <c r="L161" s="333">
        <v>500</v>
      </c>
      <c r="M161" s="333">
        <f t="shared" ref="M161" si="35">SUM(I161*L161)</f>
        <v>500</v>
      </c>
      <c r="N161" s="333"/>
      <c r="O161" s="333">
        <v>6</v>
      </c>
      <c r="P161" s="4"/>
      <c r="Q161" s="4"/>
      <c r="R161" s="4"/>
      <c r="S161" s="4"/>
    </row>
    <row r="162" spans="1:19">
      <c r="A162" s="4" t="s">
        <v>355</v>
      </c>
      <c r="B162" s="4" t="s">
        <v>356</v>
      </c>
      <c r="C162" s="4"/>
      <c r="D162" s="332" t="s">
        <v>477</v>
      </c>
      <c r="E162" s="332" t="s">
        <v>459</v>
      </c>
      <c r="F162" s="4" t="s">
        <v>343</v>
      </c>
      <c r="G162" s="328" t="s">
        <v>345</v>
      </c>
      <c r="H162" s="4" t="s">
        <v>479</v>
      </c>
      <c r="I162" s="333">
        <v>1</v>
      </c>
      <c r="J162" s="333">
        <v>27</v>
      </c>
      <c r="K162" s="4"/>
      <c r="L162" s="333">
        <v>26</v>
      </c>
      <c r="M162" s="333">
        <f t="shared" si="34"/>
        <v>26</v>
      </c>
      <c r="N162" s="333"/>
      <c r="O162" s="333">
        <v>6</v>
      </c>
      <c r="P162" s="4"/>
      <c r="Q162" s="4"/>
      <c r="R162" s="4"/>
      <c r="S162" s="4"/>
    </row>
    <row r="163" spans="1:19">
      <c r="A163" s="4" t="s">
        <v>355</v>
      </c>
      <c r="B163" s="4" t="s">
        <v>356</v>
      </c>
      <c r="C163" s="4"/>
      <c r="D163" s="332" t="s">
        <v>477</v>
      </c>
      <c r="E163" s="332" t="s">
        <v>459</v>
      </c>
      <c r="F163" s="4" t="s">
        <v>343</v>
      </c>
      <c r="G163" s="328" t="s">
        <v>345</v>
      </c>
      <c r="H163" s="4" t="s">
        <v>479</v>
      </c>
      <c r="I163" s="333">
        <v>2</v>
      </c>
      <c r="J163" s="333">
        <v>21</v>
      </c>
      <c r="K163" s="4"/>
      <c r="L163" s="333">
        <v>26</v>
      </c>
      <c r="M163" s="333">
        <f t="shared" ref="M163" si="36">SUM(I163*L163)</f>
        <v>52</v>
      </c>
      <c r="N163" s="333"/>
      <c r="O163" s="333">
        <v>6</v>
      </c>
      <c r="P163" s="4"/>
      <c r="Q163" s="4"/>
      <c r="R163" s="4"/>
      <c r="S163" s="4"/>
    </row>
    <row r="164" spans="1:19">
      <c r="A164" s="4" t="s">
        <v>355</v>
      </c>
      <c r="B164" s="4" t="s">
        <v>356</v>
      </c>
      <c r="C164" s="4"/>
      <c r="D164" s="332" t="s">
        <v>477</v>
      </c>
      <c r="E164" s="332" t="s">
        <v>459</v>
      </c>
      <c r="F164" s="4" t="s">
        <v>343</v>
      </c>
      <c r="G164" s="328" t="s">
        <v>346</v>
      </c>
      <c r="H164" s="4" t="s">
        <v>479</v>
      </c>
      <c r="I164" s="333">
        <v>1</v>
      </c>
      <c r="J164" s="333">
        <v>2</v>
      </c>
      <c r="K164" s="4"/>
      <c r="L164" s="333">
        <v>26</v>
      </c>
      <c r="M164" s="333">
        <f t="shared" ref="M164:M165" si="37">SUM(I164*L164)</f>
        <v>26</v>
      </c>
      <c r="N164" s="333"/>
      <c r="O164" s="333">
        <v>6</v>
      </c>
      <c r="P164" s="4"/>
      <c r="Q164" s="4"/>
      <c r="R164" s="4"/>
      <c r="S164" s="4"/>
    </row>
    <row r="165" spans="1:19">
      <c r="A165" s="4" t="s">
        <v>355</v>
      </c>
      <c r="B165" s="4" t="s">
        <v>356</v>
      </c>
      <c r="C165" s="4"/>
      <c r="D165" s="332" t="s">
        <v>477</v>
      </c>
      <c r="E165" s="332" t="s">
        <v>459</v>
      </c>
      <c r="F165" s="4" t="s">
        <v>340</v>
      </c>
      <c r="G165" s="328" t="s">
        <v>348</v>
      </c>
      <c r="H165" s="4" t="s">
        <v>341</v>
      </c>
      <c r="I165" s="333">
        <v>1</v>
      </c>
      <c r="J165" s="333">
        <v>1</v>
      </c>
      <c r="K165" s="4"/>
      <c r="L165" s="333">
        <v>36</v>
      </c>
      <c r="M165" s="333">
        <f t="shared" si="37"/>
        <v>36</v>
      </c>
      <c r="N165" s="333"/>
      <c r="O165" s="333">
        <v>6</v>
      </c>
      <c r="P165" s="4"/>
      <c r="Q165" s="4"/>
      <c r="R165" s="4"/>
      <c r="S165" s="4"/>
    </row>
    <row r="166" spans="1:19">
      <c r="A166" s="4" t="s">
        <v>355</v>
      </c>
      <c r="B166" s="4" t="s">
        <v>356</v>
      </c>
      <c r="C166" s="4"/>
      <c r="D166" s="332" t="s">
        <v>477</v>
      </c>
      <c r="E166" s="332" t="s">
        <v>459</v>
      </c>
      <c r="F166" s="4" t="s">
        <v>340</v>
      </c>
      <c r="G166" s="328" t="s">
        <v>348</v>
      </c>
      <c r="H166" s="4" t="s">
        <v>341</v>
      </c>
      <c r="I166" s="333">
        <v>2</v>
      </c>
      <c r="J166" s="333">
        <v>4</v>
      </c>
      <c r="K166" s="4"/>
      <c r="L166" s="333">
        <v>36</v>
      </c>
      <c r="M166" s="333">
        <f t="shared" si="34"/>
        <v>72</v>
      </c>
      <c r="N166" s="333"/>
      <c r="O166" s="333">
        <v>6</v>
      </c>
      <c r="P166" s="4"/>
      <c r="Q166" s="4"/>
      <c r="R166" s="4"/>
      <c r="S166" s="4"/>
    </row>
    <row r="167" spans="1:19">
      <c r="A167" s="4" t="s">
        <v>355</v>
      </c>
      <c r="B167" s="4" t="s">
        <v>356</v>
      </c>
      <c r="C167" s="4"/>
      <c r="D167" s="332" t="s">
        <v>477</v>
      </c>
      <c r="E167" s="332" t="s">
        <v>481</v>
      </c>
      <c r="F167" s="4" t="s">
        <v>340</v>
      </c>
      <c r="G167" s="328" t="s">
        <v>348</v>
      </c>
      <c r="H167" s="4" t="s">
        <v>341</v>
      </c>
      <c r="I167" s="333">
        <v>2</v>
      </c>
      <c r="J167" s="333">
        <v>1</v>
      </c>
      <c r="K167" s="4"/>
      <c r="L167" s="333">
        <v>36</v>
      </c>
      <c r="M167" s="333">
        <f t="shared" si="34"/>
        <v>72</v>
      </c>
      <c r="N167" s="333"/>
      <c r="O167" s="333">
        <v>6</v>
      </c>
      <c r="P167" s="4"/>
      <c r="Q167" s="4"/>
      <c r="R167" s="4"/>
      <c r="S167" s="4"/>
    </row>
    <row r="168" spans="1:19">
      <c r="A168" s="4" t="s">
        <v>355</v>
      </c>
      <c r="B168" s="4" t="s">
        <v>356</v>
      </c>
      <c r="C168" s="4"/>
      <c r="D168" s="332" t="s">
        <v>477</v>
      </c>
      <c r="E168" s="332" t="s">
        <v>481</v>
      </c>
      <c r="F168" s="4" t="s">
        <v>340</v>
      </c>
      <c r="G168" s="328" t="s">
        <v>348</v>
      </c>
      <c r="H168" s="4" t="s">
        <v>341</v>
      </c>
      <c r="I168" s="333">
        <v>2</v>
      </c>
      <c r="J168" s="333">
        <v>1</v>
      </c>
      <c r="K168" s="4"/>
      <c r="L168" s="333">
        <v>58</v>
      </c>
      <c r="M168" s="333">
        <f t="shared" si="34"/>
        <v>116</v>
      </c>
      <c r="N168" s="333"/>
      <c r="O168" s="333">
        <v>6</v>
      </c>
      <c r="P168" s="4"/>
      <c r="Q168" s="4"/>
      <c r="R168" s="4"/>
      <c r="S168" s="4"/>
    </row>
    <row r="169" spans="1:19">
      <c r="A169" s="4" t="s">
        <v>355</v>
      </c>
      <c r="B169" s="4" t="s">
        <v>356</v>
      </c>
      <c r="C169" s="4"/>
      <c r="D169" s="332" t="s">
        <v>477</v>
      </c>
      <c r="E169" s="332" t="s">
        <v>439</v>
      </c>
      <c r="F169" s="4" t="s">
        <v>340</v>
      </c>
      <c r="G169" s="328" t="s">
        <v>348</v>
      </c>
      <c r="H169" s="4" t="s">
        <v>341</v>
      </c>
      <c r="I169" s="333">
        <v>1</v>
      </c>
      <c r="J169" s="333">
        <v>3</v>
      </c>
      <c r="K169" s="4"/>
      <c r="L169" s="333">
        <v>40</v>
      </c>
      <c r="M169" s="333">
        <f t="shared" si="34"/>
        <v>40</v>
      </c>
      <c r="N169" s="333"/>
      <c r="O169" s="333">
        <v>6</v>
      </c>
      <c r="P169" s="4"/>
      <c r="Q169" s="4"/>
      <c r="R169" s="4"/>
      <c r="S169" s="4"/>
    </row>
    <row r="170" spans="1:19">
      <c r="A170" s="4" t="s">
        <v>355</v>
      </c>
      <c r="B170" s="4" t="s">
        <v>356</v>
      </c>
      <c r="C170" s="4"/>
      <c r="D170" s="332" t="s">
        <v>477</v>
      </c>
      <c r="E170" s="332" t="s">
        <v>459</v>
      </c>
      <c r="F170" s="4" t="s">
        <v>478</v>
      </c>
      <c r="G170" s="328" t="s">
        <v>284</v>
      </c>
      <c r="H170" s="4" t="s">
        <v>479</v>
      </c>
      <c r="I170" s="333">
        <v>1</v>
      </c>
      <c r="J170" s="333">
        <v>16</v>
      </c>
      <c r="K170" s="4"/>
      <c r="L170" s="333">
        <v>400</v>
      </c>
      <c r="M170" s="333">
        <f t="shared" si="34"/>
        <v>400</v>
      </c>
      <c r="N170" s="333"/>
      <c r="O170" s="333">
        <v>6</v>
      </c>
      <c r="P170" s="4"/>
      <c r="Q170" s="4"/>
      <c r="R170" s="4"/>
      <c r="S170" s="4"/>
    </row>
    <row r="171" spans="1:19">
      <c r="A171" s="4" t="s">
        <v>355</v>
      </c>
      <c r="B171" s="4" t="s">
        <v>356</v>
      </c>
      <c r="C171" s="4"/>
      <c r="D171" s="332" t="s">
        <v>477</v>
      </c>
      <c r="E171" s="332" t="s">
        <v>459</v>
      </c>
      <c r="F171" s="4" t="s">
        <v>478</v>
      </c>
      <c r="G171" s="328" t="s">
        <v>284</v>
      </c>
      <c r="H171" s="4" t="s">
        <v>479</v>
      </c>
      <c r="I171" s="333">
        <v>1</v>
      </c>
      <c r="J171" s="333">
        <v>16</v>
      </c>
      <c r="K171" s="4"/>
      <c r="L171" s="333">
        <v>400</v>
      </c>
      <c r="M171" s="333">
        <f t="shared" si="34"/>
        <v>400</v>
      </c>
      <c r="N171" s="333"/>
      <c r="O171" s="333">
        <v>6</v>
      </c>
      <c r="P171" s="4"/>
      <c r="Q171" s="4"/>
      <c r="R171" s="4"/>
      <c r="S171" s="4"/>
    </row>
  </sheetData>
  <autoFilter ref="A3:S171" xr:uid="{91566B00-F76D-4ABB-9911-6283051C53E4}"/>
  <mergeCells count="1">
    <mergeCell ref="A1:O1"/>
  </mergeCells>
  <printOptions horizontalCentered="1"/>
  <pageMargins left="0.23622047244094491" right="0.23622047244094491" top="0.74803149606299213" bottom="0.74803149606299213" header="0.31496062992125984" footer="0.31496062992125984"/>
  <pageSetup paperSize="9" scale="5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49"/>
  <sheetViews>
    <sheetView showGridLines="0" view="pageBreakPreview" topLeftCell="B1" zoomScale="68" zoomScaleNormal="68" zoomScaleSheetLayoutView="68" workbookViewId="0">
      <selection activeCell="B1" sqref="B1:T1"/>
    </sheetView>
  </sheetViews>
  <sheetFormatPr defaultColWidth="9.109375" defaultRowHeight="22.5" customHeight="1"/>
  <cols>
    <col min="1" max="1" width="12" style="297" hidden="1" customWidth="1"/>
    <col min="2" max="2" width="37.109375" style="278" customWidth="1"/>
    <col min="3" max="3" width="72.5546875" style="278" bestFit="1" customWidth="1"/>
    <col min="4" max="4" width="14.6640625" style="281" bestFit="1" customWidth="1"/>
    <col min="5" max="5" width="16.6640625" style="290" bestFit="1" customWidth="1"/>
    <col min="6" max="6" width="16.5546875" style="298" bestFit="1" customWidth="1"/>
    <col min="7" max="7" width="16.5546875" style="260" bestFit="1" customWidth="1"/>
    <col min="8" max="8" width="23.5546875" style="281" bestFit="1" customWidth="1"/>
    <col min="9" max="9" width="23.33203125" style="290" customWidth="1"/>
    <col min="10" max="10" width="16" style="281" customWidth="1"/>
    <col min="11" max="11" width="17.5546875" style="281" customWidth="1"/>
    <col min="12" max="12" width="28.6640625" style="281" customWidth="1"/>
    <col min="13" max="13" width="27.44140625" style="281" customWidth="1"/>
    <col min="14" max="14" width="24" style="281" customWidth="1"/>
    <col min="15" max="16" width="20.44140625" style="292" customWidth="1"/>
    <col min="17" max="17" width="21.109375" style="292" customWidth="1"/>
    <col min="18" max="18" width="24.5546875" style="292" customWidth="1"/>
    <col min="19" max="19" width="22.44140625" style="293" customWidth="1"/>
    <col min="20" max="20" width="25.109375" style="278" customWidth="1"/>
    <col min="21" max="21" width="6.44140625" style="278" customWidth="1"/>
    <col min="22" max="22" width="45.6640625" style="278" customWidth="1"/>
    <col min="23" max="23" width="6.5546875" style="278" customWidth="1"/>
    <col min="24" max="24" width="11.5546875" style="308" bestFit="1" customWidth="1"/>
    <col min="25" max="25" width="27.6640625" style="308" bestFit="1" customWidth="1"/>
    <col min="26" max="26" width="15.88671875" style="308" customWidth="1"/>
    <col min="27" max="27" width="18.88671875" style="308" bestFit="1" customWidth="1"/>
    <col min="28" max="28" width="20.44140625" style="308" bestFit="1" customWidth="1"/>
    <col min="29" max="16384" width="9.109375" style="278"/>
  </cols>
  <sheetData>
    <row r="1" spans="1:41" customFormat="1" ht="75" customHeight="1">
      <c r="B1" s="548" t="s">
        <v>354</v>
      </c>
      <c r="C1" s="548"/>
      <c r="D1" s="548"/>
      <c r="E1" s="548"/>
      <c r="F1" s="548"/>
      <c r="G1" s="548"/>
      <c r="H1" s="548"/>
      <c r="I1" s="548"/>
      <c r="J1" s="548"/>
      <c r="K1" s="548"/>
      <c r="L1" s="548"/>
      <c r="M1" s="548"/>
      <c r="N1" s="548"/>
      <c r="O1" s="548"/>
      <c r="P1" s="548"/>
      <c r="Q1" s="548"/>
      <c r="R1" s="548"/>
      <c r="S1" s="548"/>
      <c r="T1" s="548"/>
      <c r="U1" s="330"/>
      <c r="V1" s="548" t="s">
        <v>354</v>
      </c>
      <c r="W1" s="548"/>
      <c r="X1" s="548"/>
      <c r="Y1" s="548"/>
      <c r="Z1" s="548"/>
      <c r="AA1" s="548"/>
      <c r="AB1" s="548"/>
      <c r="AC1" s="330"/>
      <c r="AD1" s="330"/>
      <c r="AE1" s="330"/>
      <c r="AF1" s="330"/>
      <c r="AG1" s="330"/>
      <c r="AH1" s="330"/>
      <c r="AI1" s="330"/>
      <c r="AJ1" s="330"/>
      <c r="AK1" s="330"/>
      <c r="AL1" s="330"/>
      <c r="AM1" s="330"/>
      <c r="AN1" s="330"/>
      <c r="AO1" s="330"/>
    </row>
    <row r="2" spans="1:41" customFormat="1" ht="21" customHeight="1">
      <c r="D2" s="325"/>
      <c r="E2" s="325"/>
      <c r="G2" s="329"/>
    </row>
    <row r="3" spans="1:41" ht="22.5" customHeight="1" thickBot="1"/>
    <row r="4" spans="1:41" ht="22.5" customHeight="1">
      <c r="B4" s="379" t="s">
        <v>239</v>
      </c>
      <c r="C4" s="380" t="s">
        <v>168</v>
      </c>
      <c r="D4" s="549" t="s">
        <v>504</v>
      </c>
      <c r="E4" s="550"/>
      <c r="F4" s="550"/>
      <c r="G4" s="550"/>
      <c r="H4" s="550"/>
      <c r="I4" s="550"/>
      <c r="J4" s="381"/>
    </row>
    <row r="5" spans="1:41" ht="22.5" customHeight="1" thickBot="1">
      <c r="B5" s="299"/>
      <c r="C5" s="262">
        <v>44465</v>
      </c>
      <c r="D5" s="551" t="s">
        <v>355</v>
      </c>
      <c r="E5" s="552"/>
      <c r="F5" s="552"/>
      <c r="G5" s="552"/>
      <c r="H5" s="552"/>
      <c r="I5" s="552"/>
      <c r="J5" s="553"/>
      <c r="AC5" s="278">
        <v>1.07</v>
      </c>
    </row>
    <row r="6" spans="1:41" ht="22.5" customHeight="1">
      <c r="B6" s="554" t="s">
        <v>5</v>
      </c>
      <c r="V6" s="555" t="s">
        <v>296</v>
      </c>
      <c r="W6" s="555"/>
      <c r="X6" s="555"/>
      <c r="Y6" s="555"/>
      <c r="Z6" s="555"/>
      <c r="AA6" s="555"/>
      <c r="AB6" s="555"/>
    </row>
    <row r="7" spans="1:41" ht="22.5" customHeight="1">
      <c r="B7" s="547"/>
      <c r="C7" s="282"/>
      <c r="D7" s="261"/>
      <c r="N7" s="260"/>
    </row>
    <row r="8" spans="1:41" ht="45" customHeight="1">
      <c r="A8" s="300"/>
      <c r="B8" s="337"/>
      <c r="C8" s="337" t="s">
        <v>6</v>
      </c>
      <c r="D8" s="338" t="s">
        <v>2</v>
      </c>
      <c r="E8" s="339" t="s">
        <v>7</v>
      </c>
      <c r="F8" s="340" t="s">
        <v>8</v>
      </c>
      <c r="G8" s="341" t="s">
        <v>9</v>
      </c>
      <c r="H8" s="338" t="s">
        <v>10</v>
      </c>
      <c r="I8" s="339" t="s">
        <v>18</v>
      </c>
      <c r="J8" s="338" t="s">
        <v>22</v>
      </c>
      <c r="K8" s="338" t="s">
        <v>37</v>
      </c>
      <c r="L8" s="338" t="s">
        <v>38</v>
      </c>
      <c r="M8" s="338" t="s">
        <v>17</v>
      </c>
      <c r="N8" s="341" t="s">
        <v>20</v>
      </c>
      <c r="O8" s="342" t="s">
        <v>41</v>
      </c>
      <c r="P8" s="342" t="s">
        <v>223</v>
      </c>
      <c r="Q8" s="343" t="s">
        <v>42</v>
      </c>
      <c r="R8" s="342" t="s">
        <v>21</v>
      </c>
      <c r="S8" s="344" t="s">
        <v>23</v>
      </c>
      <c r="T8" s="338" t="s">
        <v>24</v>
      </c>
      <c r="V8" s="359" t="s">
        <v>291</v>
      </c>
      <c r="W8" s="359" t="s">
        <v>2</v>
      </c>
      <c r="X8" s="360" t="s">
        <v>314</v>
      </c>
      <c r="Y8" s="360" t="s">
        <v>315</v>
      </c>
      <c r="Z8" s="360" t="s">
        <v>316</v>
      </c>
      <c r="AA8" s="360" t="s">
        <v>317</v>
      </c>
      <c r="AB8" s="360" t="s">
        <v>243</v>
      </c>
    </row>
    <row r="9" spans="1:41" ht="22.5" customHeight="1">
      <c r="B9" s="361"/>
      <c r="C9" s="361"/>
      <c r="D9" s="362"/>
      <c r="E9" s="363"/>
      <c r="F9" s="364"/>
      <c r="G9" s="365"/>
      <c r="H9" s="366"/>
      <c r="I9" s="367"/>
      <c r="J9" s="366"/>
      <c r="K9" s="367"/>
      <c r="L9" s="367"/>
      <c r="M9" s="366"/>
      <c r="N9" s="365"/>
      <c r="O9" s="368"/>
      <c r="P9" s="368"/>
      <c r="Q9" s="369"/>
      <c r="R9" s="370"/>
      <c r="S9" s="371"/>
      <c r="T9" s="370"/>
      <c r="V9" s="543">
        <f>B9</f>
        <v>0</v>
      </c>
      <c r="W9" s="544"/>
      <c r="X9" s="544"/>
      <c r="Y9" s="544"/>
      <c r="Z9" s="544"/>
      <c r="AA9" s="544"/>
      <c r="AB9" s="545"/>
    </row>
    <row r="10" spans="1:41" ht="22.5" customHeight="1">
      <c r="A10" s="301"/>
      <c r="B10" s="216"/>
      <c r="C10" s="216" t="s">
        <v>482</v>
      </c>
      <c r="D10" s="257">
        <v>70</v>
      </c>
      <c r="E10" s="217">
        <v>1</v>
      </c>
      <c r="F10" s="216">
        <v>26</v>
      </c>
      <c r="G10" s="201">
        <v>1.1000000000000001</v>
      </c>
      <c r="H10" s="263">
        <f t="shared" ref="H10" si="0">G10*F10*E10</f>
        <v>28.6</v>
      </c>
      <c r="I10" s="383">
        <f t="shared" ref="I10:I29" si="1">H10*D10</f>
        <v>2002</v>
      </c>
      <c r="J10" s="264">
        <v>6</v>
      </c>
      <c r="K10" s="384">
        <f t="shared" ref="K10" si="2">(I10*J10)/1000*30.5</f>
        <v>366.36599999999999</v>
      </c>
      <c r="L10" s="384">
        <f>(I10*J10)/1000*365</f>
        <v>4384.38</v>
      </c>
      <c r="M10" s="384">
        <v>10000</v>
      </c>
      <c r="N10" s="256">
        <f t="shared" ref="N10" si="3">M10/(J10*365)*0.8</f>
        <v>3.6529680365296806</v>
      </c>
      <c r="O10" s="265">
        <v>55</v>
      </c>
      <c r="P10" s="265">
        <v>0</v>
      </c>
      <c r="Q10" s="279">
        <v>50</v>
      </c>
      <c r="R10" s="267">
        <f t="shared" ref="R10" si="4">(O10*E10)+(P10/5)+Q10</f>
        <v>105</v>
      </c>
      <c r="S10" s="268">
        <f t="shared" ref="S10" si="5">1/N10</f>
        <v>0.27374999999999999</v>
      </c>
      <c r="T10" s="269">
        <f t="shared" ref="T10:T29" si="6">D10*R10*S10</f>
        <v>2012.0625</v>
      </c>
      <c r="V10" s="223" t="s">
        <v>496</v>
      </c>
      <c r="W10" s="257">
        <f t="shared" ref="W10:W29" si="7">D10</f>
        <v>70</v>
      </c>
      <c r="X10" s="309">
        <f>740*AC$5</f>
        <v>791.80000000000007</v>
      </c>
      <c r="Y10" s="309">
        <f>X10*W10</f>
        <v>55426.000000000007</v>
      </c>
      <c r="Z10" s="309"/>
      <c r="AA10" s="309">
        <f>SUM(W10*Z10)</f>
        <v>0</v>
      </c>
      <c r="AB10" s="309">
        <f>SUM(Y10,AA10)</f>
        <v>55426.000000000007</v>
      </c>
    </row>
    <row r="11" spans="1:41" ht="22.5" customHeight="1">
      <c r="A11" s="301"/>
      <c r="B11" s="216"/>
      <c r="C11" s="216" t="s">
        <v>483</v>
      </c>
      <c r="D11" s="257">
        <v>39</v>
      </c>
      <c r="E11" s="217">
        <v>2</v>
      </c>
      <c r="F11" s="216">
        <v>26</v>
      </c>
      <c r="G11" s="201">
        <v>1.1000000000000001</v>
      </c>
      <c r="H11" s="263">
        <f t="shared" ref="H11" si="8">G11*F11*E11</f>
        <v>57.2</v>
      </c>
      <c r="I11" s="383">
        <f t="shared" si="1"/>
        <v>2230.8000000000002</v>
      </c>
      <c r="J11" s="264">
        <v>6</v>
      </c>
      <c r="K11" s="384">
        <f t="shared" ref="K11" si="9">(I11*J11)/1000*30.5</f>
        <v>408.2364</v>
      </c>
      <c r="L11" s="384">
        <f t="shared" ref="L11" si="10">(I11*J11)/1000*365</f>
        <v>4885.4520000000002</v>
      </c>
      <c r="M11" s="384">
        <v>10000</v>
      </c>
      <c r="N11" s="256">
        <f t="shared" ref="N11" si="11">M11/(J11*365)*0.8</f>
        <v>3.6529680365296806</v>
      </c>
      <c r="O11" s="265">
        <v>55</v>
      </c>
      <c r="P11" s="265">
        <v>0</v>
      </c>
      <c r="Q11" s="279">
        <v>50</v>
      </c>
      <c r="R11" s="267">
        <f t="shared" ref="R11" si="12">(O11*E11)+(P11/5)+Q11</f>
        <v>160</v>
      </c>
      <c r="S11" s="268">
        <f t="shared" ref="S11" si="13">1/N11</f>
        <v>0.27374999999999999</v>
      </c>
      <c r="T11" s="269">
        <f t="shared" si="6"/>
        <v>1708.2</v>
      </c>
      <c r="V11" s="223" t="s">
        <v>496</v>
      </c>
      <c r="W11" s="257">
        <f t="shared" si="7"/>
        <v>39</v>
      </c>
      <c r="X11" s="309">
        <f>740*AC$5</f>
        <v>791.80000000000007</v>
      </c>
      <c r="Y11" s="309">
        <f>X11*W11</f>
        <v>30880.200000000004</v>
      </c>
      <c r="Z11" s="309"/>
      <c r="AA11" s="309">
        <f>SUM(W11*Z11)</f>
        <v>0</v>
      </c>
      <c r="AB11" s="309">
        <f>SUM(Y11,AA11)</f>
        <v>30880.200000000004</v>
      </c>
    </row>
    <row r="12" spans="1:41" ht="22.5" customHeight="1">
      <c r="B12" s="216"/>
      <c r="C12" s="216" t="s">
        <v>484</v>
      </c>
      <c r="D12" s="217">
        <v>14</v>
      </c>
      <c r="E12" s="217">
        <v>2</v>
      </c>
      <c r="F12" s="216">
        <v>18</v>
      </c>
      <c r="G12" s="201">
        <v>1.1000000000000001</v>
      </c>
      <c r="H12" s="263">
        <f t="shared" ref="H12" si="14">G12*F12*E12</f>
        <v>39.6</v>
      </c>
      <c r="I12" s="383">
        <f t="shared" si="1"/>
        <v>554.4</v>
      </c>
      <c r="J12" s="264">
        <v>6</v>
      </c>
      <c r="K12" s="384">
        <f t="shared" ref="K12" si="15">(I12*J12)/1000*30.5</f>
        <v>101.45519999999999</v>
      </c>
      <c r="L12" s="384">
        <f t="shared" ref="L12" si="16">(I12*J12)/1000*365</f>
        <v>1214.1359999999997</v>
      </c>
      <c r="M12" s="384">
        <v>10000</v>
      </c>
      <c r="N12" s="256">
        <f t="shared" ref="N12" si="17">M12/(J12*365)*0.8</f>
        <v>3.6529680365296806</v>
      </c>
      <c r="O12" s="265">
        <v>55</v>
      </c>
      <c r="P12" s="265">
        <v>229</v>
      </c>
      <c r="Q12" s="266">
        <v>50</v>
      </c>
      <c r="R12" s="267">
        <f t="shared" ref="R12" si="18">(O12*E12)+(P12/5)+Q12</f>
        <v>205.8</v>
      </c>
      <c r="S12" s="268">
        <f t="shared" ref="S12" si="19">1/N12</f>
        <v>0.27374999999999999</v>
      </c>
      <c r="T12" s="269">
        <f t="shared" si="6"/>
        <v>788.72850000000005</v>
      </c>
      <c r="V12" s="223" t="s">
        <v>497</v>
      </c>
      <c r="W12" s="257">
        <f t="shared" si="7"/>
        <v>14</v>
      </c>
      <c r="X12" s="309">
        <f>930*AC$5</f>
        <v>995.1</v>
      </c>
      <c r="Y12" s="309">
        <f t="shared" ref="Y12:Y23" si="20">X12*W12</f>
        <v>13931.4</v>
      </c>
      <c r="Z12" s="309"/>
      <c r="AA12" s="309">
        <f t="shared" ref="AA12:AA23" si="21">SUM(W12*Z12)</f>
        <v>0</v>
      </c>
      <c r="AB12" s="309">
        <f t="shared" ref="AB12:AB23" si="22">SUM(Y12,AA12)</f>
        <v>13931.4</v>
      </c>
    </row>
    <row r="13" spans="1:41" ht="22.5" customHeight="1">
      <c r="B13" s="216"/>
      <c r="C13" s="216" t="s">
        <v>486</v>
      </c>
      <c r="D13" s="217">
        <v>36</v>
      </c>
      <c r="E13" s="217">
        <v>1</v>
      </c>
      <c r="F13" s="216">
        <v>20</v>
      </c>
      <c r="G13" s="201">
        <v>1.1000000000000001</v>
      </c>
      <c r="H13" s="263">
        <f t="shared" ref="H13:H16" si="23">G13*F13*E13</f>
        <v>22</v>
      </c>
      <c r="I13" s="383">
        <f t="shared" si="1"/>
        <v>792</v>
      </c>
      <c r="J13" s="264">
        <v>6</v>
      </c>
      <c r="K13" s="384">
        <f t="shared" ref="K13:K16" si="24">(I13*J13)/1000*30.5</f>
        <v>144.93600000000001</v>
      </c>
      <c r="L13" s="384">
        <f t="shared" ref="L13:L16" si="25">(I13*J13)/1000*365</f>
        <v>1734.48</v>
      </c>
      <c r="M13" s="384">
        <v>10000</v>
      </c>
      <c r="N13" s="256">
        <f t="shared" ref="N13:N16" si="26">M13/(J13*365)*0.8</f>
        <v>3.6529680365296806</v>
      </c>
      <c r="O13" s="265">
        <v>85</v>
      </c>
      <c r="P13" s="265">
        <v>0</v>
      </c>
      <c r="Q13" s="266">
        <v>50</v>
      </c>
      <c r="R13" s="267">
        <f t="shared" ref="R13:R16" si="27">(O13*E13)+(P13/5)+Q13</f>
        <v>135</v>
      </c>
      <c r="S13" s="268">
        <f t="shared" ref="S13:S16" si="28">1/N13</f>
        <v>0.27374999999999999</v>
      </c>
      <c r="T13" s="269">
        <f t="shared" si="6"/>
        <v>1330.425</v>
      </c>
      <c r="V13" s="223" t="s">
        <v>352</v>
      </c>
      <c r="W13" s="257">
        <f t="shared" si="7"/>
        <v>36</v>
      </c>
      <c r="X13" s="309">
        <f>150*AC$5</f>
        <v>160.5</v>
      </c>
      <c r="Y13" s="309">
        <f t="shared" si="20"/>
        <v>5778</v>
      </c>
      <c r="Z13" s="309"/>
      <c r="AA13" s="309">
        <f t="shared" si="21"/>
        <v>0</v>
      </c>
      <c r="AB13" s="309">
        <f t="shared" si="22"/>
        <v>5778</v>
      </c>
    </row>
    <row r="14" spans="1:41" ht="22.5" customHeight="1">
      <c r="B14" s="216"/>
      <c r="C14" s="216" t="s">
        <v>487</v>
      </c>
      <c r="D14" s="217">
        <v>34</v>
      </c>
      <c r="E14" s="217">
        <v>1</v>
      </c>
      <c r="F14" s="216">
        <v>50</v>
      </c>
      <c r="G14" s="201">
        <v>1.1000000000000001</v>
      </c>
      <c r="H14" s="263">
        <f t="shared" si="23"/>
        <v>55.000000000000007</v>
      </c>
      <c r="I14" s="383">
        <f t="shared" si="1"/>
        <v>1870.0000000000002</v>
      </c>
      <c r="J14" s="264">
        <v>6</v>
      </c>
      <c r="K14" s="384">
        <f t="shared" si="24"/>
        <v>342.21000000000009</v>
      </c>
      <c r="L14" s="384">
        <f t="shared" si="25"/>
        <v>4095.3000000000011</v>
      </c>
      <c r="M14" s="384">
        <v>10000</v>
      </c>
      <c r="N14" s="256">
        <f t="shared" si="26"/>
        <v>3.6529680365296806</v>
      </c>
      <c r="O14" s="265">
        <v>55</v>
      </c>
      <c r="P14" s="265">
        <v>200</v>
      </c>
      <c r="Q14" s="266">
        <v>50</v>
      </c>
      <c r="R14" s="267">
        <f t="shared" si="27"/>
        <v>145</v>
      </c>
      <c r="S14" s="268">
        <f t="shared" si="28"/>
        <v>0.27374999999999999</v>
      </c>
      <c r="T14" s="269">
        <f t="shared" si="6"/>
        <v>1349.5874999999999</v>
      </c>
      <c r="V14" s="223" t="s">
        <v>498</v>
      </c>
      <c r="W14" s="257">
        <f t="shared" si="7"/>
        <v>34</v>
      </c>
      <c r="X14" s="309">
        <f>300*AC$5</f>
        <v>321</v>
      </c>
      <c r="Y14" s="309">
        <f t="shared" ref="Y14" si="29">X14*W14</f>
        <v>10914</v>
      </c>
      <c r="Z14" s="309"/>
      <c r="AA14" s="309">
        <f t="shared" ref="AA14" si="30">SUM(W14*Z14)</f>
        <v>0</v>
      </c>
      <c r="AB14" s="309">
        <f t="shared" ref="AB14" si="31">SUM(Y14,AA14)</f>
        <v>10914</v>
      </c>
    </row>
    <row r="15" spans="1:41" ht="22.5" customHeight="1">
      <c r="B15" s="216"/>
      <c r="C15" s="216" t="s">
        <v>492</v>
      </c>
      <c r="D15" s="217">
        <v>6</v>
      </c>
      <c r="E15" s="217">
        <v>1</v>
      </c>
      <c r="F15" s="216">
        <v>250</v>
      </c>
      <c r="G15" s="201">
        <v>1.1000000000000001</v>
      </c>
      <c r="H15" s="263">
        <f t="shared" ref="H15" si="32">G15*F15*E15</f>
        <v>275</v>
      </c>
      <c r="I15" s="383">
        <f t="shared" si="1"/>
        <v>1650</v>
      </c>
      <c r="J15" s="264">
        <v>6</v>
      </c>
      <c r="K15" s="384">
        <f t="shared" ref="K15" si="33">(I15*J15)/1000*30.5</f>
        <v>301.95</v>
      </c>
      <c r="L15" s="384">
        <f t="shared" ref="L15" si="34">(I15*J15)/1000*365</f>
        <v>3613.5</v>
      </c>
      <c r="M15" s="384">
        <v>10000</v>
      </c>
      <c r="N15" s="256">
        <f t="shared" ref="N15" si="35">M15/(J15*365)*0.8</f>
        <v>3.6529680365296806</v>
      </c>
      <c r="O15" s="265">
        <v>500</v>
      </c>
      <c r="P15" s="265">
        <v>0</v>
      </c>
      <c r="Q15" s="266">
        <v>450</v>
      </c>
      <c r="R15" s="267">
        <f t="shared" ref="R15" si="36">(O15*E15)+(P15/5)+Q15</f>
        <v>950</v>
      </c>
      <c r="S15" s="268">
        <f t="shared" ref="S15" si="37">1/N15</f>
        <v>0.27374999999999999</v>
      </c>
      <c r="T15" s="269">
        <f t="shared" si="6"/>
        <v>1560.375</v>
      </c>
      <c r="V15" s="223" t="s">
        <v>499</v>
      </c>
      <c r="W15" s="257">
        <f t="shared" si="7"/>
        <v>6</v>
      </c>
      <c r="X15" s="309">
        <f>1100*AC$5</f>
        <v>1177</v>
      </c>
      <c r="Y15" s="309">
        <f t="shared" ref="Y15" si="38">X15*W15</f>
        <v>7062</v>
      </c>
      <c r="Z15" s="309"/>
      <c r="AA15" s="309">
        <f t="shared" ref="AA15" si="39">SUM(W15*Z15)</f>
        <v>0</v>
      </c>
      <c r="AB15" s="309">
        <f t="shared" ref="AB15" si="40">SUM(Y15,AA15)</f>
        <v>7062</v>
      </c>
    </row>
    <row r="16" spans="1:41" ht="22.5" customHeight="1">
      <c r="B16" s="216"/>
      <c r="C16" s="216" t="s">
        <v>493</v>
      </c>
      <c r="D16" s="217">
        <v>41</v>
      </c>
      <c r="E16" s="217">
        <v>1</v>
      </c>
      <c r="F16" s="216">
        <v>36</v>
      </c>
      <c r="G16" s="201">
        <v>1.1000000000000001</v>
      </c>
      <c r="H16" s="263">
        <f t="shared" si="23"/>
        <v>39.6</v>
      </c>
      <c r="I16" s="383">
        <f t="shared" si="1"/>
        <v>1623.6000000000001</v>
      </c>
      <c r="J16" s="264">
        <v>6</v>
      </c>
      <c r="K16" s="384">
        <f t="shared" si="24"/>
        <v>297.11880000000002</v>
      </c>
      <c r="L16" s="384">
        <f t="shared" si="25"/>
        <v>3555.6840000000002</v>
      </c>
      <c r="M16" s="384">
        <v>15000</v>
      </c>
      <c r="N16" s="256">
        <f t="shared" si="26"/>
        <v>5.4794520547945211</v>
      </c>
      <c r="O16" s="265">
        <v>40</v>
      </c>
      <c r="P16" s="265">
        <v>229</v>
      </c>
      <c r="Q16" s="266">
        <v>50</v>
      </c>
      <c r="R16" s="267">
        <f t="shared" si="27"/>
        <v>135.80000000000001</v>
      </c>
      <c r="S16" s="268">
        <f t="shared" si="28"/>
        <v>0.18249999999999997</v>
      </c>
      <c r="T16" s="269">
        <f t="shared" si="6"/>
        <v>1016.1234999999998</v>
      </c>
      <c r="V16" s="223" t="s">
        <v>503</v>
      </c>
      <c r="W16" s="257">
        <f t="shared" si="7"/>
        <v>41</v>
      </c>
      <c r="X16" s="309">
        <f t="shared" ref="X16:X21" si="41">950*AC$5</f>
        <v>1016.5000000000001</v>
      </c>
      <c r="Y16" s="309">
        <f t="shared" si="20"/>
        <v>41676.500000000007</v>
      </c>
      <c r="Z16" s="309"/>
      <c r="AA16" s="309">
        <f t="shared" si="21"/>
        <v>0</v>
      </c>
      <c r="AB16" s="309">
        <f t="shared" si="22"/>
        <v>41676.500000000007</v>
      </c>
    </row>
    <row r="17" spans="2:28" ht="22.5" customHeight="1">
      <c r="B17" s="216"/>
      <c r="C17" s="216" t="s">
        <v>493</v>
      </c>
      <c r="D17" s="217">
        <v>5</v>
      </c>
      <c r="E17" s="217">
        <v>1</v>
      </c>
      <c r="F17" s="216">
        <v>58</v>
      </c>
      <c r="G17" s="201">
        <v>1.1000000000000001</v>
      </c>
      <c r="H17" s="263">
        <f t="shared" ref="H17" si="42">G17*F17*E17</f>
        <v>63.800000000000004</v>
      </c>
      <c r="I17" s="383">
        <f t="shared" si="1"/>
        <v>319</v>
      </c>
      <c r="J17" s="264">
        <v>6</v>
      </c>
      <c r="K17" s="384">
        <f t="shared" ref="K17" si="43">(I17*J17)/1000*30.5</f>
        <v>58.376999999999995</v>
      </c>
      <c r="L17" s="384">
        <f t="shared" ref="L17" si="44">(I17*J17)/1000*365</f>
        <v>698.61</v>
      </c>
      <c r="M17" s="384">
        <v>15000</v>
      </c>
      <c r="N17" s="256">
        <f t="shared" ref="N17" si="45">M17/(J17*365)*0.8</f>
        <v>5.4794520547945211</v>
      </c>
      <c r="O17" s="265">
        <v>40</v>
      </c>
      <c r="P17" s="265">
        <v>229</v>
      </c>
      <c r="Q17" s="266">
        <v>50</v>
      </c>
      <c r="R17" s="267">
        <f t="shared" ref="R17" si="46">(O17*E17)+(P17/5)+Q17</f>
        <v>135.80000000000001</v>
      </c>
      <c r="S17" s="268">
        <f t="shared" ref="S17" si="47">1/N17</f>
        <v>0.18249999999999997</v>
      </c>
      <c r="T17" s="269">
        <f t="shared" si="6"/>
        <v>123.91749999999998</v>
      </c>
      <c r="V17" s="223" t="s">
        <v>503</v>
      </c>
      <c r="W17" s="257">
        <f t="shared" si="7"/>
        <v>5</v>
      </c>
      <c r="X17" s="309">
        <f t="shared" si="41"/>
        <v>1016.5000000000001</v>
      </c>
      <c r="Y17" s="309">
        <f t="shared" ref="Y17" si="48">X17*W17</f>
        <v>5082.5000000000009</v>
      </c>
      <c r="Z17" s="309"/>
      <c r="AA17" s="309">
        <f t="shared" ref="AA17" si="49">SUM(W17*Z17)</f>
        <v>0</v>
      </c>
      <c r="AB17" s="309">
        <f t="shared" ref="AB17" si="50">SUM(Y17,AA17)</f>
        <v>5082.5000000000009</v>
      </c>
    </row>
    <row r="18" spans="2:28" ht="22.5" customHeight="1">
      <c r="B18" s="216"/>
      <c r="C18" s="216" t="s">
        <v>493</v>
      </c>
      <c r="D18" s="217">
        <v>15</v>
      </c>
      <c r="E18" s="217">
        <v>1</v>
      </c>
      <c r="F18" s="216">
        <v>80</v>
      </c>
      <c r="G18" s="201">
        <v>1.1000000000000001</v>
      </c>
      <c r="H18" s="263">
        <f t="shared" ref="H18:H20" si="51">G18*F18*E18</f>
        <v>88</v>
      </c>
      <c r="I18" s="383">
        <f t="shared" si="1"/>
        <v>1320</v>
      </c>
      <c r="J18" s="264">
        <v>6</v>
      </c>
      <c r="K18" s="384">
        <f t="shared" ref="K18:K20" si="52">(I18*J18)/1000*30.5</f>
        <v>241.56</v>
      </c>
      <c r="L18" s="384">
        <f t="shared" ref="L18:L20" si="53">(I18*J18)/1000*365</f>
        <v>2890.8</v>
      </c>
      <c r="M18" s="384">
        <v>15000</v>
      </c>
      <c r="N18" s="256">
        <f t="shared" ref="N18:N20" si="54">M18/(J18*365)*0.8</f>
        <v>5.4794520547945211</v>
      </c>
      <c r="O18" s="265">
        <v>300</v>
      </c>
      <c r="P18" s="265">
        <v>800</v>
      </c>
      <c r="Q18" s="266">
        <v>50</v>
      </c>
      <c r="R18" s="267">
        <f t="shared" ref="R18:R20" si="55">(O18*E18)+(P18/5)+Q18</f>
        <v>510</v>
      </c>
      <c r="S18" s="268">
        <f t="shared" ref="S18:S20" si="56">1/N18</f>
        <v>0.18249999999999997</v>
      </c>
      <c r="T18" s="269">
        <f t="shared" si="6"/>
        <v>1396.1249999999998</v>
      </c>
      <c r="V18" s="223" t="s">
        <v>503</v>
      </c>
      <c r="W18" s="257">
        <f t="shared" si="7"/>
        <v>15</v>
      </c>
      <c r="X18" s="309">
        <f t="shared" si="41"/>
        <v>1016.5000000000001</v>
      </c>
      <c r="Y18" s="309">
        <f t="shared" ref="Y18:Y20" si="57">X18*W18</f>
        <v>15247.500000000002</v>
      </c>
      <c r="Z18" s="309"/>
      <c r="AA18" s="309">
        <f t="shared" ref="AA18:AA20" si="58">SUM(W18*Z18)</f>
        <v>0</v>
      </c>
      <c r="AB18" s="309">
        <f t="shared" ref="AB18:AB20" si="59">SUM(Y18,AA18)</f>
        <v>15247.500000000002</v>
      </c>
    </row>
    <row r="19" spans="2:28" ht="22.5" customHeight="1">
      <c r="B19" s="216"/>
      <c r="C19" s="216" t="s">
        <v>493</v>
      </c>
      <c r="D19" s="217">
        <v>266</v>
      </c>
      <c r="E19" s="217">
        <v>2</v>
      </c>
      <c r="F19" s="216">
        <v>36</v>
      </c>
      <c r="G19" s="201">
        <v>1.1000000000000001</v>
      </c>
      <c r="H19" s="263">
        <f t="shared" si="51"/>
        <v>79.2</v>
      </c>
      <c r="I19" s="383">
        <f t="shared" si="1"/>
        <v>21067.200000000001</v>
      </c>
      <c r="J19" s="264">
        <v>6</v>
      </c>
      <c r="K19" s="384">
        <f t="shared" si="52"/>
        <v>3855.2976000000003</v>
      </c>
      <c r="L19" s="384">
        <f t="shared" si="53"/>
        <v>46137.168000000005</v>
      </c>
      <c r="M19" s="384">
        <v>15000</v>
      </c>
      <c r="N19" s="256">
        <f t="shared" si="54"/>
        <v>5.4794520547945211</v>
      </c>
      <c r="O19" s="265">
        <v>40</v>
      </c>
      <c r="P19" s="265">
        <v>229</v>
      </c>
      <c r="Q19" s="266">
        <v>50</v>
      </c>
      <c r="R19" s="267">
        <f t="shared" si="55"/>
        <v>175.8</v>
      </c>
      <c r="S19" s="268">
        <f t="shared" si="56"/>
        <v>0.18249999999999997</v>
      </c>
      <c r="T19" s="269">
        <f t="shared" si="6"/>
        <v>8534.2109999999993</v>
      </c>
      <c r="V19" s="223" t="s">
        <v>503</v>
      </c>
      <c r="W19" s="257">
        <f t="shared" si="7"/>
        <v>266</v>
      </c>
      <c r="X19" s="309">
        <f t="shared" si="41"/>
        <v>1016.5000000000001</v>
      </c>
      <c r="Y19" s="309">
        <f t="shared" si="57"/>
        <v>270389.00000000006</v>
      </c>
      <c r="Z19" s="309"/>
      <c r="AA19" s="309">
        <f t="shared" si="58"/>
        <v>0</v>
      </c>
      <c r="AB19" s="309">
        <f t="shared" si="59"/>
        <v>270389.00000000006</v>
      </c>
    </row>
    <row r="20" spans="2:28" ht="22.5" customHeight="1">
      <c r="B20" s="216"/>
      <c r="C20" s="216" t="s">
        <v>493</v>
      </c>
      <c r="D20" s="217">
        <v>14</v>
      </c>
      <c r="E20" s="217">
        <v>2</v>
      </c>
      <c r="F20" s="216">
        <v>58</v>
      </c>
      <c r="G20" s="201">
        <v>1.1000000000000001</v>
      </c>
      <c r="H20" s="263">
        <f t="shared" si="51"/>
        <v>127.60000000000001</v>
      </c>
      <c r="I20" s="383">
        <f t="shared" si="1"/>
        <v>1786.4</v>
      </c>
      <c r="J20" s="264">
        <v>6</v>
      </c>
      <c r="K20" s="384">
        <f t="shared" si="52"/>
        <v>326.91120000000001</v>
      </c>
      <c r="L20" s="384">
        <f t="shared" si="53"/>
        <v>3912.2160000000003</v>
      </c>
      <c r="M20" s="384">
        <v>15000</v>
      </c>
      <c r="N20" s="256">
        <f t="shared" si="54"/>
        <v>5.4794520547945211</v>
      </c>
      <c r="O20" s="265">
        <v>40</v>
      </c>
      <c r="P20" s="265">
        <v>229</v>
      </c>
      <c r="Q20" s="266">
        <v>50</v>
      </c>
      <c r="R20" s="267">
        <f t="shared" si="55"/>
        <v>175.8</v>
      </c>
      <c r="S20" s="268">
        <f t="shared" si="56"/>
        <v>0.18249999999999997</v>
      </c>
      <c r="T20" s="269">
        <f t="shared" si="6"/>
        <v>449.16899999999998</v>
      </c>
      <c r="V20" s="223" t="s">
        <v>503</v>
      </c>
      <c r="W20" s="257">
        <f t="shared" si="7"/>
        <v>14</v>
      </c>
      <c r="X20" s="309">
        <f t="shared" si="41"/>
        <v>1016.5000000000001</v>
      </c>
      <c r="Y20" s="309">
        <f t="shared" si="57"/>
        <v>14231.000000000002</v>
      </c>
      <c r="Z20" s="309"/>
      <c r="AA20" s="309">
        <f t="shared" si="58"/>
        <v>0</v>
      </c>
      <c r="AB20" s="309">
        <f t="shared" si="59"/>
        <v>14231.000000000002</v>
      </c>
    </row>
    <row r="21" spans="2:28" ht="22.5" customHeight="1">
      <c r="B21" s="216"/>
      <c r="C21" s="216" t="s">
        <v>493</v>
      </c>
      <c r="D21" s="217">
        <v>5</v>
      </c>
      <c r="E21" s="217">
        <v>2</v>
      </c>
      <c r="F21" s="216">
        <v>80</v>
      </c>
      <c r="G21" s="201">
        <v>1.1000000000000001</v>
      </c>
      <c r="H21" s="263">
        <f t="shared" ref="H21" si="60">G21*F21*E21</f>
        <v>176</v>
      </c>
      <c r="I21" s="383">
        <f t="shared" si="1"/>
        <v>880</v>
      </c>
      <c r="J21" s="264">
        <v>6</v>
      </c>
      <c r="K21" s="384">
        <f t="shared" ref="K21" si="61">(I21*J21)/1000*30.5</f>
        <v>161.04000000000002</v>
      </c>
      <c r="L21" s="384">
        <f t="shared" ref="L21" si="62">(I21*J21)/1000*365</f>
        <v>1927.2</v>
      </c>
      <c r="M21" s="384">
        <v>15000</v>
      </c>
      <c r="N21" s="256">
        <f t="shared" ref="N21" si="63">M21/(J21*365)*0.8</f>
        <v>5.4794520547945211</v>
      </c>
      <c r="O21" s="265">
        <v>300</v>
      </c>
      <c r="P21" s="265">
        <v>800</v>
      </c>
      <c r="Q21" s="266">
        <v>50</v>
      </c>
      <c r="R21" s="267">
        <f t="shared" ref="R21" si="64">(O21*E21)+(P21/5)+Q21</f>
        <v>810</v>
      </c>
      <c r="S21" s="268">
        <f t="shared" ref="S21" si="65">1/N21</f>
        <v>0.18249999999999997</v>
      </c>
      <c r="T21" s="269">
        <f t="shared" si="6"/>
        <v>739.12499999999989</v>
      </c>
      <c r="V21" s="223" t="s">
        <v>503</v>
      </c>
      <c r="W21" s="257">
        <f t="shared" si="7"/>
        <v>5</v>
      </c>
      <c r="X21" s="309">
        <f t="shared" si="41"/>
        <v>1016.5000000000001</v>
      </c>
      <c r="Y21" s="309">
        <f t="shared" ref="Y21" si="66">X21*W21</f>
        <v>5082.5000000000009</v>
      </c>
      <c r="Z21" s="309"/>
      <c r="AA21" s="309">
        <f t="shared" ref="AA21" si="67">SUM(W21*Z21)</f>
        <v>0</v>
      </c>
      <c r="AB21" s="309">
        <f t="shared" ref="AB21" si="68">SUM(Y21,AA21)</f>
        <v>5082.5000000000009</v>
      </c>
    </row>
    <row r="22" spans="2:28" ht="22.5" customHeight="1">
      <c r="B22" s="216"/>
      <c r="C22" s="216" t="s">
        <v>350</v>
      </c>
      <c r="D22" s="217">
        <v>7</v>
      </c>
      <c r="E22" s="217">
        <v>2</v>
      </c>
      <c r="F22" s="216">
        <v>58</v>
      </c>
      <c r="G22" s="201">
        <v>1.1000000000000001</v>
      </c>
      <c r="H22" s="263">
        <f t="shared" ref="H22:H23" si="69">G22*F22*E22</f>
        <v>127.60000000000001</v>
      </c>
      <c r="I22" s="383">
        <f t="shared" si="1"/>
        <v>893.2</v>
      </c>
      <c r="J22" s="264">
        <v>6</v>
      </c>
      <c r="K22" s="384">
        <f t="shared" ref="K22:K23" si="70">(I22*J22)/1000*30.5</f>
        <v>163.4556</v>
      </c>
      <c r="L22" s="384">
        <f t="shared" ref="L22:L23" si="71">(I22*J22)/1000*365</f>
        <v>1956.1080000000002</v>
      </c>
      <c r="M22" s="384">
        <v>15000</v>
      </c>
      <c r="N22" s="256">
        <f t="shared" ref="N22:N23" si="72">M22/(J22*365)*0.8</f>
        <v>5.4794520547945211</v>
      </c>
      <c r="O22" s="265">
        <v>40</v>
      </c>
      <c r="P22" s="265">
        <v>229</v>
      </c>
      <c r="Q22" s="266">
        <v>50</v>
      </c>
      <c r="R22" s="267">
        <f t="shared" ref="R22:R23" si="73">(O22*E22)+(P22/5)+Q22</f>
        <v>175.8</v>
      </c>
      <c r="S22" s="268">
        <f t="shared" ref="S22:S23" si="74">1/N22</f>
        <v>0.18249999999999997</v>
      </c>
      <c r="T22" s="269">
        <f t="shared" si="6"/>
        <v>224.58449999999999</v>
      </c>
      <c r="V22" s="223" t="s">
        <v>351</v>
      </c>
      <c r="W22" s="257">
        <f t="shared" si="7"/>
        <v>7</v>
      </c>
      <c r="X22" s="309">
        <f>800*AC$5</f>
        <v>856</v>
      </c>
      <c r="Y22" s="309">
        <f t="shared" si="20"/>
        <v>5992</v>
      </c>
      <c r="Z22" s="309"/>
      <c r="AA22" s="309">
        <f t="shared" si="21"/>
        <v>0</v>
      </c>
      <c r="AB22" s="309">
        <f t="shared" si="22"/>
        <v>5992</v>
      </c>
    </row>
    <row r="23" spans="2:28" ht="22.5" customHeight="1">
      <c r="B23" s="216"/>
      <c r="C23" s="216" t="s">
        <v>494</v>
      </c>
      <c r="D23" s="217">
        <v>1</v>
      </c>
      <c r="E23" s="217">
        <v>1</v>
      </c>
      <c r="F23" s="216">
        <v>20</v>
      </c>
      <c r="G23" s="201">
        <v>1.1000000000000001</v>
      </c>
      <c r="H23" s="263">
        <f t="shared" si="69"/>
        <v>22</v>
      </c>
      <c r="I23" s="383">
        <f t="shared" si="1"/>
        <v>22</v>
      </c>
      <c r="J23" s="264">
        <v>6</v>
      </c>
      <c r="K23" s="384">
        <f t="shared" si="70"/>
        <v>4.0259999999999998</v>
      </c>
      <c r="L23" s="384">
        <f t="shared" si="71"/>
        <v>48.18</v>
      </c>
      <c r="M23" s="384">
        <v>8000</v>
      </c>
      <c r="N23" s="256">
        <f t="shared" si="72"/>
        <v>2.9223744292237441</v>
      </c>
      <c r="O23" s="265">
        <v>100</v>
      </c>
      <c r="P23" s="265"/>
      <c r="Q23" s="266">
        <v>50</v>
      </c>
      <c r="R23" s="267">
        <f t="shared" si="73"/>
        <v>150</v>
      </c>
      <c r="S23" s="268">
        <f t="shared" si="74"/>
        <v>0.34218750000000003</v>
      </c>
      <c r="T23" s="269">
        <f t="shared" si="6"/>
        <v>51.328125000000007</v>
      </c>
      <c r="V23" s="223" t="s">
        <v>503</v>
      </c>
      <c r="W23" s="257">
        <f t="shared" si="7"/>
        <v>1</v>
      </c>
      <c r="X23" s="309">
        <f>950*AC$5</f>
        <v>1016.5000000000001</v>
      </c>
      <c r="Y23" s="309">
        <f t="shared" si="20"/>
        <v>1016.5000000000001</v>
      </c>
      <c r="Z23" s="309"/>
      <c r="AA23" s="309">
        <f t="shared" si="21"/>
        <v>0</v>
      </c>
      <c r="AB23" s="309">
        <f t="shared" si="22"/>
        <v>1016.5000000000001</v>
      </c>
    </row>
    <row r="24" spans="2:28" ht="22.5" customHeight="1">
      <c r="B24" s="216"/>
      <c r="C24" s="216" t="s">
        <v>495</v>
      </c>
      <c r="D24" s="217">
        <v>5</v>
      </c>
      <c r="E24" s="217">
        <v>2</v>
      </c>
      <c r="F24" s="216">
        <v>20</v>
      </c>
      <c r="G24" s="201">
        <v>1.1000000000000001</v>
      </c>
      <c r="H24" s="263">
        <f t="shared" ref="H24" si="75">G24*F24*E24</f>
        <v>44</v>
      </c>
      <c r="I24" s="383">
        <f t="shared" si="1"/>
        <v>220</v>
      </c>
      <c r="J24" s="264">
        <v>6</v>
      </c>
      <c r="K24" s="384">
        <f t="shared" ref="K24" si="76">(I24*J24)/1000*30.5</f>
        <v>40.260000000000005</v>
      </c>
      <c r="L24" s="384">
        <f t="shared" ref="L24" si="77">(I24*J24)/1000*365</f>
        <v>481.8</v>
      </c>
      <c r="M24" s="384">
        <v>8000</v>
      </c>
      <c r="N24" s="256">
        <f t="shared" ref="N24" si="78">M24/(J24*365)*0.8</f>
        <v>2.9223744292237441</v>
      </c>
      <c r="O24" s="265">
        <v>100</v>
      </c>
      <c r="P24" s="265"/>
      <c r="Q24" s="266">
        <v>50</v>
      </c>
      <c r="R24" s="267">
        <f t="shared" ref="R24" si="79">(O24*E24)+(P24/5)+Q24</f>
        <v>250</v>
      </c>
      <c r="S24" s="268">
        <f t="shared" ref="S24" si="80">1/N24</f>
        <v>0.34218750000000003</v>
      </c>
      <c r="T24" s="269">
        <f t="shared" si="6"/>
        <v>427.73437500000006</v>
      </c>
      <c r="V24" s="223" t="s">
        <v>503</v>
      </c>
      <c r="W24" s="257">
        <f t="shared" si="7"/>
        <v>5</v>
      </c>
      <c r="X24" s="309">
        <f>950*AC$5</f>
        <v>1016.5000000000001</v>
      </c>
      <c r="Y24" s="309">
        <f t="shared" ref="Y24" si="81">X24*W24</f>
        <v>5082.5000000000009</v>
      </c>
      <c r="Z24" s="309"/>
      <c r="AA24" s="309">
        <f t="shared" ref="AA24" si="82">SUM(W24*Z24)</f>
        <v>0</v>
      </c>
      <c r="AB24" s="309">
        <f t="shared" ref="AB24" si="83">SUM(Y24,AA24)</f>
        <v>5082.5000000000009</v>
      </c>
    </row>
    <row r="25" spans="2:28" ht="22.5" customHeight="1">
      <c r="B25" s="216"/>
      <c r="C25" s="216" t="s">
        <v>489</v>
      </c>
      <c r="D25" s="217">
        <v>12</v>
      </c>
      <c r="E25" s="217">
        <v>1</v>
      </c>
      <c r="F25" s="216">
        <v>500</v>
      </c>
      <c r="G25" s="201">
        <v>1.1000000000000001</v>
      </c>
      <c r="H25" s="263">
        <f t="shared" ref="H25" si="84">G25*F25*E25</f>
        <v>550</v>
      </c>
      <c r="I25" s="383">
        <f t="shared" si="1"/>
        <v>6600</v>
      </c>
      <c r="J25" s="264">
        <v>6</v>
      </c>
      <c r="K25" s="384">
        <f t="shared" ref="K25" si="85">(I25*J25)/1000*30.5</f>
        <v>1207.8</v>
      </c>
      <c r="L25" s="384">
        <f t="shared" ref="L25" si="86">(I25*J25)/1000*365</f>
        <v>14454</v>
      </c>
      <c r="M25" s="384">
        <v>8000</v>
      </c>
      <c r="N25" s="256">
        <f t="shared" ref="N25" si="87">M25/(J25*365)*0.8</f>
        <v>2.9223744292237441</v>
      </c>
      <c r="O25" s="265">
        <v>500</v>
      </c>
      <c r="P25" s="265"/>
      <c r="Q25" s="266">
        <v>450</v>
      </c>
      <c r="R25" s="267">
        <f t="shared" ref="R25" si="88">(O25*E25)+(P25/5)+Q25</f>
        <v>950</v>
      </c>
      <c r="S25" s="268">
        <f t="shared" ref="S25" si="89">1/N25</f>
        <v>0.34218750000000003</v>
      </c>
      <c r="T25" s="269">
        <f t="shared" si="6"/>
        <v>3900.9375000000005</v>
      </c>
      <c r="V25" s="223" t="s">
        <v>500</v>
      </c>
      <c r="W25" s="257">
        <f t="shared" si="7"/>
        <v>12</v>
      </c>
      <c r="X25" s="309">
        <f>1750*AC$5</f>
        <v>1872.5</v>
      </c>
      <c r="Y25" s="309">
        <f t="shared" ref="Y25" si="90">X25*W25</f>
        <v>22470</v>
      </c>
      <c r="Z25" s="309"/>
      <c r="AA25" s="309">
        <f t="shared" ref="AA25" si="91">SUM(W25*Z25)</f>
        <v>0</v>
      </c>
      <c r="AB25" s="309">
        <f t="shared" ref="AB25" si="92">SUM(Y25,AA25)</f>
        <v>22470</v>
      </c>
    </row>
    <row r="26" spans="2:28" ht="22.5" customHeight="1">
      <c r="B26" s="216"/>
      <c r="C26" s="216" t="s">
        <v>485</v>
      </c>
      <c r="D26" s="217">
        <v>2</v>
      </c>
      <c r="E26" s="217">
        <v>1</v>
      </c>
      <c r="F26" s="216">
        <v>85</v>
      </c>
      <c r="G26" s="201">
        <v>1.1000000000000001</v>
      </c>
      <c r="H26" s="263">
        <f t="shared" ref="H26" si="93">G26*F26*E26</f>
        <v>93.500000000000014</v>
      </c>
      <c r="I26" s="383">
        <f t="shared" si="1"/>
        <v>187.00000000000003</v>
      </c>
      <c r="J26" s="264">
        <v>6</v>
      </c>
      <c r="K26" s="384">
        <f t="shared" ref="K26" si="94">(I26*J26)/1000*30.5</f>
        <v>34.221000000000011</v>
      </c>
      <c r="L26" s="384">
        <f t="shared" ref="L26" si="95">(I26*J26)/1000*365</f>
        <v>409.53000000000014</v>
      </c>
      <c r="M26" s="384">
        <v>10000</v>
      </c>
      <c r="N26" s="256">
        <f t="shared" ref="N26" si="96">M26/(J26*365)*0.8</f>
        <v>3.6529680365296806</v>
      </c>
      <c r="O26" s="265">
        <v>300</v>
      </c>
      <c r="P26" s="265">
        <v>600</v>
      </c>
      <c r="Q26" s="266">
        <v>150</v>
      </c>
      <c r="R26" s="267">
        <f t="shared" ref="R26" si="97">(O26*E26)+(P26/5)+Q26</f>
        <v>570</v>
      </c>
      <c r="S26" s="268">
        <f t="shared" ref="S26" si="98">1/N26</f>
        <v>0.27374999999999999</v>
      </c>
      <c r="T26" s="269">
        <f t="shared" si="6"/>
        <v>312.07499999999999</v>
      </c>
      <c r="V26" s="223" t="s">
        <v>353</v>
      </c>
      <c r="W26" s="257">
        <f t="shared" si="7"/>
        <v>2</v>
      </c>
      <c r="X26" s="309">
        <f>2550*AC$5</f>
        <v>2728.5</v>
      </c>
      <c r="Y26" s="309">
        <f t="shared" ref="Y26" si="99">X26*W26</f>
        <v>5457</v>
      </c>
      <c r="Z26" s="309"/>
      <c r="AA26" s="309">
        <f t="shared" ref="AA26" si="100">SUM(W26*Z26)</f>
        <v>0</v>
      </c>
      <c r="AB26" s="309">
        <f t="shared" ref="AB26" si="101">SUM(Y26,AA26)</f>
        <v>5457</v>
      </c>
    </row>
    <row r="27" spans="2:28" ht="22.5" customHeight="1">
      <c r="B27" s="216"/>
      <c r="C27" s="216" t="s">
        <v>490</v>
      </c>
      <c r="D27" s="217">
        <v>6</v>
      </c>
      <c r="E27" s="217">
        <v>1</v>
      </c>
      <c r="F27" s="216">
        <v>125</v>
      </c>
      <c r="G27" s="201">
        <v>1.1000000000000001</v>
      </c>
      <c r="H27" s="263">
        <f t="shared" ref="H27" si="102">G27*F27*E27</f>
        <v>137.5</v>
      </c>
      <c r="I27" s="383">
        <f t="shared" si="1"/>
        <v>825</v>
      </c>
      <c r="J27" s="264">
        <v>6</v>
      </c>
      <c r="K27" s="384">
        <f t="shared" ref="K27" si="103">(I27*J27)/1000*30.5</f>
        <v>150.97499999999999</v>
      </c>
      <c r="L27" s="384">
        <f t="shared" ref="L27" si="104">(I27*J27)/1000*365</f>
        <v>1806.75</v>
      </c>
      <c r="M27" s="384">
        <v>10000</v>
      </c>
      <c r="N27" s="256">
        <f t="shared" ref="N27" si="105">M27/(J27*365)*0.8</f>
        <v>3.6529680365296806</v>
      </c>
      <c r="O27" s="265">
        <v>300</v>
      </c>
      <c r="P27" s="265">
        <v>600</v>
      </c>
      <c r="Q27" s="266">
        <v>150</v>
      </c>
      <c r="R27" s="267">
        <f t="shared" ref="R27" si="106">(O27*E27)+(P27/5)+Q27</f>
        <v>570</v>
      </c>
      <c r="S27" s="268">
        <f t="shared" ref="S27" si="107">1/N27</f>
        <v>0.27374999999999999</v>
      </c>
      <c r="T27" s="269">
        <f t="shared" si="6"/>
        <v>936.22500000000002</v>
      </c>
      <c r="V27" s="223" t="s">
        <v>353</v>
      </c>
      <c r="W27" s="257">
        <f t="shared" si="7"/>
        <v>6</v>
      </c>
      <c r="X27" s="309">
        <f>2550*AC$5</f>
        <v>2728.5</v>
      </c>
      <c r="Y27" s="309">
        <f t="shared" ref="Y27" si="108">X27*W27</f>
        <v>16371</v>
      </c>
      <c r="Z27" s="309"/>
      <c r="AA27" s="309">
        <f t="shared" ref="AA27" si="109">SUM(W27*Z27)</f>
        <v>0</v>
      </c>
      <c r="AB27" s="309">
        <f t="shared" ref="AB27" si="110">SUM(Y27,AA27)</f>
        <v>16371</v>
      </c>
    </row>
    <row r="28" spans="2:28" ht="22.5" customHeight="1">
      <c r="B28" s="216"/>
      <c r="C28" s="216" t="s">
        <v>491</v>
      </c>
      <c r="D28" s="217">
        <v>49</v>
      </c>
      <c r="E28" s="217">
        <v>1</v>
      </c>
      <c r="F28" s="216">
        <v>125</v>
      </c>
      <c r="G28" s="201">
        <v>1.1000000000000001</v>
      </c>
      <c r="H28" s="263">
        <f t="shared" ref="H28" si="111">G28*F28*E28</f>
        <v>137.5</v>
      </c>
      <c r="I28" s="383">
        <f t="shared" si="1"/>
        <v>6737.5</v>
      </c>
      <c r="J28" s="264">
        <v>6</v>
      </c>
      <c r="K28" s="384">
        <f t="shared" ref="K28" si="112">(I28*J28)/1000*30.5</f>
        <v>1232.9624999999999</v>
      </c>
      <c r="L28" s="384">
        <f t="shared" ref="L28" si="113">(I28*J28)/1000*365</f>
        <v>14755.124999999998</v>
      </c>
      <c r="M28" s="384">
        <v>10000</v>
      </c>
      <c r="N28" s="256">
        <f t="shared" ref="N28" si="114">M28/(J28*365)*0.8</f>
        <v>3.6529680365296806</v>
      </c>
      <c r="O28" s="265">
        <v>600</v>
      </c>
      <c r="P28" s="265">
        <v>1300</v>
      </c>
      <c r="Q28" s="266">
        <v>150</v>
      </c>
      <c r="R28" s="267">
        <f t="shared" ref="R28" si="115">(O28*E28)+(P28/5)+Q28</f>
        <v>1010</v>
      </c>
      <c r="S28" s="268">
        <f t="shared" ref="S28" si="116">1/N28</f>
        <v>0.27374999999999999</v>
      </c>
      <c r="T28" s="269">
        <f t="shared" si="6"/>
        <v>13547.887499999999</v>
      </c>
      <c r="V28" s="223" t="s">
        <v>353</v>
      </c>
      <c r="W28" s="257">
        <f t="shared" si="7"/>
        <v>49</v>
      </c>
      <c r="X28" s="309">
        <f>2550*AC$5</f>
        <v>2728.5</v>
      </c>
      <c r="Y28" s="309">
        <f t="shared" ref="Y28" si="117">X28*W28</f>
        <v>133696.5</v>
      </c>
      <c r="Z28" s="309"/>
      <c r="AA28" s="309">
        <f t="shared" ref="AA28" si="118">SUM(W28*Z28)</f>
        <v>0</v>
      </c>
      <c r="AB28" s="309">
        <f t="shared" ref="AB28" si="119">SUM(Y28,AA28)</f>
        <v>133696.5</v>
      </c>
    </row>
    <row r="29" spans="2:28" ht="22.5" customHeight="1" thickBot="1">
      <c r="B29" s="216"/>
      <c r="C29" s="216" t="s">
        <v>488</v>
      </c>
      <c r="D29" s="217">
        <v>9</v>
      </c>
      <c r="E29" s="217">
        <v>1</v>
      </c>
      <c r="F29" s="216">
        <v>500</v>
      </c>
      <c r="G29" s="201">
        <v>1.1000000000000001</v>
      </c>
      <c r="H29" s="263">
        <f t="shared" ref="H29" si="120">G29*F29*E29</f>
        <v>550</v>
      </c>
      <c r="I29" s="383">
        <f t="shared" si="1"/>
        <v>4950</v>
      </c>
      <c r="J29" s="264">
        <v>6</v>
      </c>
      <c r="K29" s="384">
        <f t="shared" ref="K29" si="121">(I29*J29)/1000*30.5</f>
        <v>905.85</v>
      </c>
      <c r="L29" s="384">
        <f t="shared" ref="L29" si="122">(I29*J29)/1000*365</f>
        <v>10840.5</v>
      </c>
      <c r="M29" s="384">
        <v>10000</v>
      </c>
      <c r="N29" s="256">
        <f t="shared" ref="N29" si="123">M29/(J29*365)*0.8</f>
        <v>3.6529680365296806</v>
      </c>
      <c r="O29" s="265">
        <v>300</v>
      </c>
      <c r="P29" s="265">
        <v>0</v>
      </c>
      <c r="Q29" s="266">
        <v>150</v>
      </c>
      <c r="R29" s="334">
        <f t="shared" ref="R29" si="124">(O29*E29)+(P29/5)+Q29</f>
        <v>450</v>
      </c>
      <c r="S29" s="335">
        <f t="shared" ref="S29" si="125">1/N29</f>
        <v>0.27374999999999999</v>
      </c>
      <c r="T29" s="336">
        <f t="shared" si="6"/>
        <v>1108.6875</v>
      </c>
      <c r="V29" s="223" t="s">
        <v>353</v>
      </c>
      <c r="W29" s="257">
        <f t="shared" si="7"/>
        <v>9</v>
      </c>
      <c r="X29" s="309">
        <f>2550*AC$5</f>
        <v>2728.5</v>
      </c>
      <c r="Y29" s="309">
        <f t="shared" ref="Y29:Y31" si="126">X29*W29</f>
        <v>24556.5</v>
      </c>
      <c r="Z29" s="309"/>
      <c r="AA29" s="309">
        <f t="shared" ref="AA29:AA31" si="127">SUM(W29*Z29)</f>
        <v>0</v>
      </c>
      <c r="AB29" s="309">
        <f t="shared" ref="AB29:AB31" si="128">SUM(Y29,AA29)</f>
        <v>24556.5</v>
      </c>
    </row>
    <row r="30" spans="2:28" s="297" customFormat="1" ht="22.5" customHeight="1" thickBot="1">
      <c r="B30" s="197" t="s">
        <v>240</v>
      </c>
      <c r="C30" s="199"/>
      <c r="D30" s="303">
        <f>SUM(D9:D29)</f>
        <v>636</v>
      </c>
      <c r="E30" s="304"/>
      <c r="F30" s="305"/>
      <c r="G30" s="205"/>
      <c r="H30" s="283"/>
      <c r="I30" s="382">
        <f>SUM(I10:I29)</f>
        <v>56530.1</v>
      </c>
      <c r="J30" s="283"/>
      <c r="K30" s="284"/>
      <c r="L30" s="382">
        <f>SUM(L10:L29)</f>
        <v>123800.91900000001</v>
      </c>
      <c r="M30" s="283"/>
      <c r="N30" s="205"/>
      <c r="O30" s="285"/>
      <c r="P30" s="285"/>
      <c r="Q30" s="285"/>
      <c r="R30" s="286"/>
      <c r="S30" s="287"/>
      <c r="T30" s="288">
        <f>SUM(T10:T29)</f>
        <v>41517.508999999998</v>
      </c>
      <c r="U30" s="278"/>
      <c r="V30" s="223" t="s">
        <v>501</v>
      </c>
      <c r="W30" s="257">
        <v>64</v>
      </c>
      <c r="X30" s="318">
        <f>1200*AC$5</f>
        <v>1284</v>
      </c>
      <c r="Y30" s="309">
        <f t="shared" ref="Y30" si="129">X30*W30</f>
        <v>82176</v>
      </c>
      <c r="Z30" s="318"/>
      <c r="AA30" s="309">
        <f t="shared" ref="AA30" si="130">SUM(W30*Z30)</f>
        <v>0</v>
      </c>
      <c r="AB30" s="309">
        <f t="shared" ref="AB30" si="131">SUM(Y30,AA30)</f>
        <v>82176</v>
      </c>
    </row>
    <row r="31" spans="2:28" ht="22.5" customHeight="1">
      <c r="B31" s="258"/>
      <c r="C31" s="258"/>
      <c r="D31" s="259"/>
      <c r="E31" s="259"/>
      <c r="F31" s="258"/>
      <c r="G31" s="208"/>
      <c r="H31" s="270"/>
      <c r="I31" s="271"/>
      <c r="J31" s="272"/>
      <c r="K31" s="271"/>
      <c r="L31" s="271"/>
      <c r="M31" s="272"/>
      <c r="N31" s="273"/>
      <c r="O31" s="274"/>
      <c r="P31" s="274"/>
      <c r="Q31" s="274"/>
      <c r="R31" s="275"/>
      <c r="S31" s="276"/>
      <c r="T31" s="277"/>
      <c r="V31" s="223" t="s">
        <v>502</v>
      </c>
      <c r="W31" s="257">
        <v>64</v>
      </c>
      <c r="X31" s="318">
        <f>1200*AC$5</f>
        <v>1284</v>
      </c>
      <c r="Y31" s="309">
        <f t="shared" si="126"/>
        <v>82176</v>
      </c>
      <c r="Z31" s="318"/>
      <c r="AA31" s="309">
        <f t="shared" si="127"/>
        <v>0</v>
      </c>
      <c r="AB31" s="309">
        <f t="shared" si="128"/>
        <v>82176</v>
      </c>
    </row>
    <row r="32" spans="2:28" s="297" customFormat="1" ht="22.5" customHeight="1">
      <c r="B32" s="312"/>
      <c r="C32" s="312"/>
      <c r="D32" s="313"/>
      <c r="E32" s="314"/>
      <c r="F32" s="315"/>
      <c r="G32" s="208"/>
      <c r="H32" s="270"/>
      <c r="I32" s="316"/>
      <c r="J32" s="270"/>
      <c r="K32" s="271"/>
      <c r="L32" s="316"/>
      <c r="M32" s="270"/>
      <c r="N32" s="208"/>
      <c r="O32" s="275"/>
      <c r="P32" s="275"/>
      <c r="Q32" s="275"/>
      <c r="R32" s="275"/>
      <c r="S32" s="276"/>
      <c r="T32" s="317"/>
      <c r="U32" s="278"/>
      <c r="V32" s="280"/>
      <c r="W32" s="302"/>
      <c r="X32" s="320"/>
      <c r="Y32" s="321">
        <f>SUM(Y10:Y31)</f>
        <v>854694.60000000009</v>
      </c>
      <c r="Z32" s="320"/>
      <c r="AA32" s="321">
        <f>SUM(AA10:AA31)</f>
        <v>0</v>
      </c>
      <c r="AB32" s="309"/>
    </row>
    <row r="33" spans="1:28" s="297" customFormat="1" ht="22.5" customHeight="1">
      <c r="B33" s="278"/>
      <c r="C33" s="278"/>
      <c r="D33" s="278"/>
      <c r="E33" s="278"/>
      <c r="F33" s="278"/>
      <c r="G33" s="278"/>
      <c r="H33" s="278"/>
      <c r="I33" s="278"/>
      <c r="J33" s="278"/>
      <c r="K33" s="278"/>
      <c r="L33" s="278"/>
      <c r="M33" s="278"/>
      <c r="N33" s="278"/>
      <c r="O33" s="278"/>
      <c r="P33" s="278"/>
      <c r="Q33" s="278"/>
      <c r="R33" s="278"/>
      <c r="S33" s="278"/>
      <c r="T33" s="289">
        <f>T30/D30</f>
        <v>65.279102201257857</v>
      </c>
      <c r="U33" s="278"/>
      <c r="V33" s="258"/>
      <c r="W33" s="280" t="s">
        <v>227</v>
      </c>
      <c r="X33" s="350"/>
      <c r="Y33" s="351" t="s">
        <v>292</v>
      </c>
      <c r="Z33" s="350"/>
      <c r="AA33" s="351" t="s">
        <v>292</v>
      </c>
      <c r="AB33" s="352">
        <f>SUM(AB10:AB31)</f>
        <v>854694.60000000009</v>
      </c>
    </row>
    <row r="34" spans="1:28" ht="22.5" customHeight="1">
      <c r="B34" s="546" t="s">
        <v>45</v>
      </c>
      <c r="C34" s="282"/>
      <c r="D34" s="261"/>
      <c r="E34" s="306"/>
      <c r="J34" s="291"/>
      <c r="K34" s="291"/>
      <c r="L34" s="291"/>
      <c r="N34" s="260"/>
      <c r="V34" s="258"/>
      <c r="W34" s="280"/>
      <c r="X34" s="353"/>
      <c r="Y34" s="354"/>
      <c r="Z34" s="353"/>
      <c r="AA34" s="354"/>
      <c r="AB34" s="355"/>
    </row>
    <row r="35" spans="1:28" ht="22.5" customHeight="1">
      <c r="B35" s="547"/>
      <c r="C35" s="282"/>
      <c r="D35" s="261"/>
      <c r="J35" s="291"/>
      <c r="K35" s="291"/>
      <c r="L35" s="291"/>
      <c r="N35" s="260"/>
      <c r="X35" s="353"/>
      <c r="Y35" s="354" t="s">
        <v>293</v>
      </c>
      <c r="Z35" s="353"/>
      <c r="AA35" s="354" t="s">
        <v>318</v>
      </c>
      <c r="AB35" s="355">
        <f>SUM(AB33)</f>
        <v>854694.60000000009</v>
      </c>
    </row>
    <row r="36" spans="1:28" s="307" customFormat="1" ht="67.5" customHeight="1">
      <c r="A36" s="300"/>
      <c r="B36" s="345"/>
      <c r="C36" s="346" t="s">
        <v>6</v>
      </c>
      <c r="D36" s="338" t="s">
        <v>2</v>
      </c>
      <c r="E36" s="339" t="s">
        <v>7</v>
      </c>
      <c r="F36" s="340" t="s">
        <v>8</v>
      </c>
      <c r="G36" s="341" t="s">
        <v>9</v>
      </c>
      <c r="H36" s="338" t="s">
        <v>10</v>
      </c>
      <c r="I36" s="339" t="s">
        <v>18</v>
      </c>
      <c r="J36" s="338" t="s">
        <v>11</v>
      </c>
      <c r="K36" s="338" t="s">
        <v>37</v>
      </c>
      <c r="L36" s="338" t="s">
        <v>38</v>
      </c>
      <c r="M36" s="338" t="s">
        <v>14</v>
      </c>
      <c r="N36" s="341" t="s">
        <v>16</v>
      </c>
      <c r="O36" s="347" t="s">
        <v>15</v>
      </c>
      <c r="P36" s="347"/>
      <c r="Q36" s="347" t="s">
        <v>19</v>
      </c>
      <c r="R36" s="347" t="s">
        <v>21</v>
      </c>
      <c r="S36" s="348" t="s">
        <v>23</v>
      </c>
      <c r="T36" s="349" t="s">
        <v>24</v>
      </c>
      <c r="U36" s="278"/>
      <c r="V36" s="278"/>
      <c r="W36" s="278"/>
      <c r="X36" s="353"/>
      <c r="Y36" s="354" t="s">
        <v>295</v>
      </c>
      <c r="Z36" s="353"/>
      <c r="AA36" s="354" t="s">
        <v>319</v>
      </c>
      <c r="AB36" s="355">
        <f>AB35*15%</f>
        <v>128204.19</v>
      </c>
    </row>
    <row r="37" spans="1:28" ht="22.5" customHeight="1">
      <c r="B37" s="223"/>
      <c r="C37" s="223" t="s">
        <v>496</v>
      </c>
      <c r="D37" s="257">
        <v>109</v>
      </c>
      <c r="E37" s="217">
        <v>1</v>
      </c>
      <c r="F37" s="217">
        <v>136</v>
      </c>
      <c r="G37" s="201">
        <v>1.1000000000000001</v>
      </c>
      <c r="H37" s="263">
        <f>G37*F37*E37</f>
        <v>149.60000000000002</v>
      </c>
      <c r="I37" s="374">
        <f t="shared" ref="I37:I45" si="132">H37*D37</f>
        <v>16306.400000000003</v>
      </c>
      <c r="J37" s="263">
        <v>6</v>
      </c>
      <c r="K37" s="376">
        <f t="shared" ref="K37" si="133">(I37*J37)/1000*30.5</f>
        <v>2984.0712000000008</v>
      </c>
      <c r="L37" s="376">
        <f t="shared" ref="L37" si="134">(I37*J37)/1000*365</f>
        <v>35711.016000000011</v>
      </c>
      <c r="M37" s="376">
        <v>50000</v>
      </c>
      <c r="N37" s="201">
        <f t="shared" ref="N37" si="135">M37/(J37*365)*0.8</f>
        <v>18.264840182648403</v>
      </c>
      <c r="O37" s="267">
        <v>0</v>
      </c>
      <c r="P37" s="267">
        <v>0</v>
      </c>
      <c r="Q37" s="267">
        <v>0</v>
      </c>
      <c r="R37" s="267">
        <f t="shared" ref="R37" si="136">(O37*E37)+(P37/5)+Q37</f>
        <v>0</v>
      </c>
      <c r="S37" s="378">
        <f>1/N37</f>
        <v>5.475E-2</v>
      </c>
      <c r="T37" s="267">
        <f t="shared" ref="T37:T45" si="137">D37*R37*S37</f>
        <v>0</v>
      </c>
      <c r="X37" s="356"/>
      <c r="Y37" s="357" t="s">
        <v>294</v>
      </c>
      <c r="Z37" s="356"/>
      <c r="AA37" s="357" t="s">
        <v>320</v>
      </c>
      <c r="AB37" s="358">
        <f>AB36+AB35</f>
        <v>982898.79</v>
      </c>
    </row>
    <row r="38" spans="1:28" ht="22.5" customHeight="1">
      <c r="B38" s="216"/>
      <c r="C38" s="216" t="s">
        <v>505</v>
      </c>
      <c r="D38" s="257">
        <v>14</v>
      </c>
      <c r="E38" s="217">
        <v>1</v>
      </c>
      <c r="F38" s="217">
        <v>6</v>
      </c>
      <c r="G38" s="201">
        <v>1.1000000000000001</v>
      </c>
      <c r="H38" s="263">
        <f>G38*F38*E38</f>
        <v>6.6000000000000005</v>
      </c>
      <c r="I38" s="374">
        <f t="shared" si="132"/>
        <v>92.4</v>
      </c>
      <c r="J38" s="263">
        <v>6</v>
      </c>
      <c r="K38" s="376">
        <f t="shared" ref="K38:K41" si="138">(I38*J38)/1000*30.5</f>
        <v>16.909200000000002</v>
      </c>
      <c r="L38" s="376">
        <f t="shared" ref="L38:L41" si="139">(I38*J38)/1000*365</f>
        <v>202.35600000000005</v>
      </c>
      <c r="M38" s="376">
        <v>50000</v>
      </c>
      <c r="N38" s="201">
        <f t="shared" ref="N38:N41" si="140">M38/(J38*365)*0.8</f>
        <v>18.264840182648403</v>
      </c>
      <c r="O38" s="267">
        <v>0</v>
      </c>
      <c r="P38" s="267">
        <v>0</v>
      </c>
      <c r="Q38" s="267">
        <v>0</v>
      </c>
      <c r="R38" s="267">
        <f t="shared" ref="R38:R41" si="141">(O38*E38)+(P38/5)+Q38</f>
        <v>0</v>
      </c>
      <c r="S38" s="378">
        <f t="shared" ref="S38:S41" si="142">1/N38</f>
        <v>5.475E-2</v>
      </c>
      <c r="T38" s="267">
        <f t="shared" si="137"/>
        <v>0</v>
      </c>
      <c r="V38" s="307"/>
      <c r="W38" s="307"/>
      <c r="X38" s="310"/>
      <c r="Y38" s="310"/>
      <c r="Z38" s="310"/>
      <c r="AA38" s="310"/>
      <c r="AB38" s="310"/>
    </row>
    <row r="39" spans="1:28" ht="22.5" customHeight="1">
      <c r="B39" s="216"/>
      <c r="C39" s="216" t="s">
        <v>352</v>
      </c>
      <c r="D39" s="257">
        <v>36</v>
      </c>
      <c r="E39" s="217">
        <v>1</v>
      </c>
      <c r="F39" s="217">
        <v>16</v>
      </c>
      <c r="G39" s="201">
        <v>1.1000000000000001</v>
      </c>
      <c r="H39" s="263">
        <f>G39*F39*E39</f>
        <v>17.600000000000001</v>
      </c>
      <c r="I39" s="374">
        <f t="shared" si="132"/>
        <v>633.6</v>
      </c>
      <c r="J39" s="263">
        <v>6</v>
      </c>
      <c r="K39" s="376">
        <f t="shared" si="138"/>
        <v>115.94880000000002</v>
      </c>
      <c r="L39" s="376">
        <f t="shared" si="139"/>
        <v>1387.5840000000003</v>
      </c>
      <c r="M39" s="376">
        <v>50000</v>
      </c>
      <c r="N39" s="201">
        <f t="shared" si="140"/>
        <v>18.264840182648403</v>
      </c>
      <c r="O39" s="267">
        <v>0</v>
      </c>
      <c r="P39" s="267">
        <v>0</v>
      </c>
      <c r="Q39" s="267">
        <v>0</v>
      </c>
      <c r="R39" s="267">
        <f t="shared" si="141"/>
        <v>0</v>
      </c>
      <c r="S39" s="378">
        <f t="shared" si="142"/>
        <v>5.475E-2</v>
      </c>
      <c r="T39" s="267">
        <f t="shared" si="137"/>
        <v>0</v>
      </c>
    </row>
    <row r="40" spans="1:28" ht="22.5" customHeight="1">
      <c r="B40" s="216"/>
      <c r="C40" s="216" t="s">
        <v>498</v>
      </c>
      <c r="D40" s="257">
        <v>34</v>
      </c>
      <c r="E40" s="217">
        <v>1</v>
      </c>
      <c r="F40" s="217">
        <v>32</v>
      </c>
      <c r="G40" s="201">
        <v>1.1000000000000001</v>
      </c>
      <c r="H40" s="263">
        <f t="shared" ref="H40:H43" si="143">G40*F40*E40</f>
        <v>35.200000000000003</v>
      </c>
      <c r="I40" s="374">
        <f t="shared" si="132"/>
        <v>1196.8000000000002</v>
      </c>
      <c r="J40" s="263">
        <v>6</v>
      </c>
      <c r="K40" s="376">
        <f t="shared" si="138"/>
        <v>219.01440000000005</v>
      </c>
      <c r="L40" s="376">
        <f t="shared" si="139"/>
        <v>2620.9920000000006</v>
      </c>
      <c r="M40" s="376">
        <v>50000</v>
      </c>
      <c r="N40" s="201">
        <f t="shared" si="140"/>
        <v>18.264840182648403</v>
      </c>
      <c r="O40" s="267">
        <v>0</v>
      </c>
      <c r="P40" s="267">
        <v>0</v>
      </c>
      <c r="Q40" s="267">
        <v>0</v>
      </c>
      <c r="R40" s="267">
        <f t="shared" si="141"/>
        <v>0</v>
      </c>
      <c r="S40" s="378">
        <f t="shared" si="142"/>
        <v>5.475E-2</v>
      </c>
      <c r="T40" s="267">
        <f t="shared" si="137"/>
        <v>0</v>
      </c>
    </row>
    <row r="41" spans="1:28" ht="22.5" customHeight="1">
      <c r="B41" s="216"/>
      <c r="C41" s="216" t="s">
        <v>499</v>
      </c>
      <c r="D41" s="257">
        <v>6</v>
      </c>
      <c r="E41" s="217">
        <v>1</v>
      </c>
      <c r="F41" s="217">
        <v>30</v>
      </c>
      <c r="G41" s="201">
        <v>1.1000000000000001</v>
      </c>
      <c r="H41" s="263">
        <f t="shared" si="143"/>
        <v>33</v>
      </c>
      <c r="I41" s="374">
        <f t="shared" si="132"/>
        <v>198</v>
      </c>
      <c r="J41" s="263">
        <v>6</v>
      </c>
      <c r="K41" s="376">
        <f t="shared" si="138"/>
        <v>36.234000000000002</v>
      </c>
      <c r="L41" s="376">
        <f t="shared" si="139"/>
        <v>433.62</v>
      </c>
      <c r="M41" s="376">
        <v>50000</v>
      </c>
      <c r="N41" s="201">
        <f t="shared" si="140"/>
        <v>18.264840182648403</v>
      </c>
      <c r="O41" s="267">
        <v>0</v>
      </c>
      <c r="P41" s="267">
        <v>0</v>
      </c>
      <c r="Q41" s="267">
        <v>0</v>
      </c>
      <c r="R41" s="267">
        <f t="shared" si="141"/>
        <v>0</v>
      </c>
      <c r="S41" s="378">
        <f t="shared" si="142"/>
        <v>5.475E-2</v>
      </c>
      <c r="T41" s="267">
        <f t="shared" si="137"/>
        <v>0</v>
      </c>
    </row>
    <row r="42" spans="1:28" ht="22.5" customHeight="1">
      <c r="B42" s="216"/>
      <c r="C42" s="216" t="s">
        <v>503</v>
      </c>
      <c r="D42" s="257">
        <v>352</v>
      </c>
      <c r="E42" s="217">
        <v>1</v>
      </c>
      <c r="F42" s="217">
        <v>42</v>
      </c>
      <c r="G42" s="201">
        <v>1.1000000000000001</v>
      </c>
      <c r="H42" s="263">
        <f t="shared" si="143"/>
        <v>46.2</v>
      </c>
      <c r="I42" s="374">
        <f t="shared" si="132"/>
        <v>16262.400000000001</v>
      </c>
      <c r="J42" s="263">
        <v>6</v>
      </c>
      <c r="K42" s="376">
        <f t="shared" ref="K42:K45" si="144">(I42*J42)/1000*30.5</f>
        <v>2976.0192000000002</v>
      </c>
      <c r="L42" s="376">
        <f t="shared" ref="L42:L45" si="145">(I42*J42)/1000*365</f>
        <v>35614.656000000003</v>
      </c>
      <c r="M42" s="376">
        <v>50000</v>
      </c>
      <c r="N42" s="201">
        <f t="shared" ref="N42:N45" si="146">M42/(J42*365)*0.8</f>
        <v>18.264840182648403</v>
      </c>
      <c r="O42" s="267">
        <v>0</v>
      </c>
      <c r="P42" s="267">
        <v>0</v>
      </c>
      <c r="Q42" s="267">
        <v>0</v>
      </c>
      <c r="R42" s="267">
        <f t="shared" ref="R42:R43" si="147">(O42*E42)+(P42/5)+Q42</f>
        <v>0</v>
      </c>
      <c r="S42" s="378">
        <f t="shared" ref="S42:S45" si="148">1/N42</f>
        <v>5.475E-2</v>
      </c>
      <c r="T42" s="267">
        <f t="shared" si="137"/>
        <v>0</v>
      </c>
    </row>
    <row r="43" spans="1:28" ht="22.5" customHeight="1">
      <c r="B43" s="216"/>
      <c r="C43" s="216" t="s">
        <v>351</v>
      </c>
      <c r="D43" s="257">
        <v>7</v>
      </c>
      <c r="E43" s="217">
        <v>1</v>
      </c>
      <c r="F43" s="217">
        <v>10</v>
      </c>
      <c r="G43" s="201">
        <v>1.1000000000000001</v>
      </c>
      <c r="H43" s="263">
        <f t="shared" si="143"/>
        <v>11</v>
      </c>
      <c r="I43" s="374">
        <f t="shared" si="132"/>
        <v>77</v>
      </c>
      <c r="J43" s="263">
        <v>6</v>
      </c>
      <c r="K43" s="376">
        <f t="shared" si="144"/>
        <v>14.091000000000001</v>
      </c>
      <c r="L43" s="376">
        <f t="shared" si="145"/>
        <v>168.63</v>
      </c>
      <c r="M43" s="376">
        <v>50000</v>
      </c>
      <c r="N43" s="201">
        <f t="shared" si="146"/>
        <v>18.264840182648403</v>
      </c>
      <c r="O43" s="267">
        <v>0</v>
      </c>
      <c r="P43" s="267">
        <v>0</v>
      </c>
      <c r="Q43" s="267">
        <v>0</v>
      </c>
      <c r="R43" s="267">
        <f t="shared" si="147"/>
        <v>0</v>
      </c>
      <c r="S43" s="378">
        <f t="shared" si="148"/>
        <v>5.475E-2</v>
      </c>
      <c r="T43" s="267">
        <f t="shared" si="137"/>
        <v>0</v>
      </c>
    </row>
    <row r="44" spans="1:28" ht="22.5" customHeight="1">
      <c r="B44" s="216"/>
      <c r="C44" s="216" t="s">
        <v>500</v>
      </c>
      <c r="D44" s="257">
        <v>12</v>
      </c>
      <c r="E44" s="217">
        <v>1</v>
      </c>
      <c r="F44" s="217">
        <v>100</v>
      </c>
      <c r="G44" s="201">
        <v>1.1000000000000001</v>
      </c>
      <c r="H44" s="263">
        <f t="shared" ref="H44" si="149">G44*F44*E44</f>
        <v>110.00000000000001</v>
      </c>
      <c r="I44" s="374">
        <f t="shared" si="132"/>
        <v>1320.0000000000002</v>
      </c>
      <c r="J44" s="263">
        <v>6</v>
      </c>
      <c r="K44" s="376">
        <f t="shared" ref="K44" si="150">(I44*J44)/1000*30.5</f>
        <v>241.56000000000006</v>
      </c>
      <c r="L44" s="376">
        <f t="shared" ref="L44" si="151">(I44*J44)/1000*365</f>
        <v>2890.8000000000006</v>
      </c>
      <c r="M44" s="376">
        <v>50000</v>
      </c>
      <c r="N44" s="201">
        <f t="shared" ref="N44" si="152">M44/(J44*365)*0.8</f>
        <v>18.264840182648403</v>
      </c>
      <c r="O44" s="267">
        <v>0</v>
      </c>
      <c r="P44" s="267">
        <v>0</v>
      </c>
      <c r="Q44" s="267">
        <v>0</v>
      </c>
      <c r="R44" s="267">
        <f t="shared" ref="R44" si="153">(O44*E44)+(P44/5)+Q44</f>
        <v>0</v>
      </c>
      <c r="S44" s="378">
        <f t="shared" ref="S44" si="154">1/N44</f>
        <v>5.475E-2</v>
      </c>
      <c r="T44" s="267">
        <f t="shared" si="137"/>
        <v>0</v>
      </c>
    </row>
    <row r="45" spans="1:28" ht="22.5" customHeight="1">
      <c r="B45" s="216"/>
      <c r="C45" s="216" t="s">
        <v>353</v>
      </c>
      <c r="D45" s="257">
        <v>66</v>
      </c>
      <c r="E45" s="217"/>
      <c r="F45" s="216"/>
      <c r="G45" s="201"/>
      <c r="H45" s="263"/>
      <c r="I45" s="374">
        <f t="shared" si="132"/>
        <v>0</v>
      </c>
      <c r="J45" s="263">
        <v>6</v>
      </c>
      <c r="K45" s="376">
        <f t="shared" si="144"/>
        <v>0</v>
      </c>
      <c r="L45" s="376">
        <f t="shared" si="145"/>
        <v>0</v>
      </c>
      <c r="M45" s="376">
        <v>50000</v>
      </c>
      <c r="N45" s="201">
        <f t="shared" si="146"/>
        <v>18.264840182648403</v>
      </c>
      <c r="O45" s="267">
        <v>0</v>
      </c>
      <c r="P45" s="267">
        <v>0</v>
      </c>
      <c r="Q45" s="267">
        <v>0</v>
      </c>
      <c r="R45" s="267">
        <f>(O45*E45)+(P45/5)+Q45</f>
        <v>0</v>
      </c>
      <c r="S45" s="378">
        <f t="shared" si="148"/>
        <v>5.475E-2</v>
      </c>
      <c r="T45" s="267">
        <f t="shared" si="137"/>
        <v>0</v>
      </c>
    </row>
    <row r="46" spans="1:28" ht="22.5" customHeight="1">
      <c r="B46" s="216"/>
      <c r="C46" s="216"/>
      <c r="D46" s="207">
        <v>636</v>
      </c>
      <c r="E46" s="217"/>
      <c r="F46" s="216"/>
      <c r="G46" s="201"/>
      <c r="H46" s="263"/>
      <c r="I46" s="375">
        <f>SUM(I37:I45)</f>
        <v>36086.600000000006</v>
      </c>
      <c r="J46" s="263"/>
      <c r="K46" s="376"/>
      <c r="L46" s="377">
        <f>SUM(L37:L45)</f>
        <v>79029.654000000024</v>
      </c>
      <c r="M46" s="376"/>
      <c r="N46" s="201"/>
      <c r="O46" s="267"/>
      <c r="P46" s="267"/>
      <c r="Q46" s="267"/>
      <c r="R46" s="267"/>
      <c r="S46" s="268"/>
      <c r="T46" s="267"/>
    </row>
    <row r="47" spans="1:28" s="297" customFormat="1" ht="22.5" customHeight="1">
      <c r="B47" s="146" t="s">
        <v>241</v>
      </c>
      <c r="C47" s="146"/>
      <c r="D47" s="147" t="s">
        <v>227</v>
      </c>
      <c r="E47" s="147"/>
      <c r="F47" s="146"/>
      <c r="G47" s="206"/>
      <c r="H47" s="147"/>
      <c r="I47" s="294" t="s">
        <v>227</v>
      </c>
      <c r="J47" s="147"/>
      <c r="K47" s="294"/>
      <c r="L47" s="294" t="s">
        <v>227</v>
      </c>
      <c r="M47" s="147"/>
      <c r="N47" s="206"/>
      <c r="O47" s="295"/>
      <c r="P47" s="295"/>
      <c r="Q47" s="295"/>
      <c r="R47" s="295"/>
      <c r="S47" s="296"/>
      <c r="T47" s="295"/>
      <c r="U47" s="278"/>
      <c r="V47" s="278"/>
      <c r="W47" s="278"/>
      <c r="X47" s="308"/>
      <c r="Y47" s="308"/>
      <c r="Z47" s="308"/>
      <c r="AA47" s="308"/>
      <c r="AB47" s="308"/>
    </row>
    <row r="49" spans="4:28" ht="22.5" customHeight="1">
      <c r="D49" s="278"/>
      <c r="E49" s="278"/>
      <c r="F49" s="278"/>
      <c r="G49" s="278"/>
      <c r="H49" s="278"/>
      <c r="I49" s="278"/>
      <c r="J49" s="278"/>
      <c r="K49" s="278"/>
      <c r="L49" s="278"/>
      <c r="V49" s="297"/>
      <c r="W49" s="297"/>
      <c r="X49" s="311"/>
      <c r="Y49" s="311"/>
      <c r="Z49" s="311"/>
      <c r="AA49" s="311"/>
      <c r="AB49" s="311"/>
    </row>
  </sheetData>
  <sheetProtection insertColumns="0" insertRows="0" deleteColumns="0" selectLockedCells="1"/>
  <autoFilter ref="B8:T47" xr:uid="{CE9649A8-7C67-413B-A2C9-19DEA53DE0CB}"/>
  <mergeCells count="8">
    <mergeCell ref="B1:T1"/>
    <mergeCell ref="V1:AB1"/>
    <mergeCell ref="B6:B7"/>
    <mergeCell ref="B34:B35"/>
    <mergeCell ref="V9:AB9"/>
    <mergeCell ref="D4:I4"/>
    <mergeCell ref="D5:J5"/>
    <mergeCell ref="V6:AB6"/>
  </mergeCells>
  <phoneticPr fontId="43" type="noConversion"/>
  <printOptions horizontalCentered="1"/>
  <pageMargins left="0.23622047244094491" right="0.23622047244094491" top="0.74803149606299213" bottom="0.74803149606299213" header="0.31496062992125984" footer="0.31496062992125984"/>
  <pageSetup paperSize="9" scale="28" orientation="landscape" r:id="rId1"/>
  <colBreaks count="1" manualBreakCount="1">
    <brk id="20" max="35" man="1"/>
  </colBreaks>
  <ignoredErrors>
    <ignoredError sqref="X22"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86BA3-962C-4431-8047-8E989EDB0D39}">
  <dimension ref="A1:AG26"/>
  <sheetViews>
    <sheetView showGridLines="0" topLeftCell="V1" workbookViewId="0">
      <selection activeCell="V1" sqref="V1:Z25"/>
    </sheetView>
  </sheetViews>
  <sheetFormatPr defaultColWidth="9.109375" defaultRowHeight="14.4"/>
  <cols>
    <col min="1" max="21" width="9.109375" style="210" hidden="1" customWidth="1"/>
    <col min="22" max="22" width="35" style="210" bestFit="1" customWidth="1"/>
    <col min="23" max="23" width="9.109375" style="211"/>
    <col min="24" max="25" width="9.109375" style="210"/>
    <col min="26" max="26" width="9.88671875" style="210" bestFit="1" customWidth="1"/>
    <col min="27" max="27" width="9.6640625" style="210" hidden="1" customWidth="1"/>
    <col min="28" max="28" width="11.6640625" style="210" hidden="1" customWidth="1"/>
    <col min="29" max="30" width="0" style="210" hidden="1" customWidth="1"/>
    <col min="31" max="31" width="9.5546875" style="210" hidden="1" customWidth="1"/>
    <col min="32" max="16384" width="9.109375" style="210"/>
  </cols>
  <sheetData>
    <row r="1" spans="1:33">
      <c r="X1" s="556" t="s">
        <v>305</v>
      </c>
      <c r="Y1" s="556"/>
      <c r="Z1" s="211"/>
      <c r="AA1" s="210" t="s">
        <v>227</v>
      </c>
    </row>
    <row r="2" spans="1:33">
      <c r="X2" s="231" t="s">
        <v>306</v>
      </c>
      <c r="Y2" s="235" t="s">
        <v>307</v>
      </c>
      <c r="Z2" s="211"/>
      <c r="AA2" s="557" t="s">
        <v>309</v>
      </c>
      <c r="AB2" s="211" t="s">
        <v>255</v>
      </c>
    </row>
    <row r="3" spans="1:33">
      <c r="V3" s="255" t="s">
        <v>313</v>
      </c>
      <c r="W3" s="209" t="s">
        <v>2</v>
      </c>
      <c r="X3" s="231" t="s">
        <v>310</v>
      </c>
      <c r="Y3" s="235" t="s">
        <v>310</v>
      </c>
      <c r="Z3" s="237" t="s">
        <v>311</v>
      </c>
      <c r="AA3" s="558"/>
      <c r="AB3" s="229" t="s">
        <v>243</v>
      </c>
    </row>
    <row r="4" spans="1:33" s="198" customFormat="1">
      <c r="A4" s="214"/>
      <c r="B4" s="215"/>
      <c r="C4" s="216"/>
      <c r="D4" s="216" t="s">
        <v>267</v>
      </c>
      <c r="E4" s="217">
        <v>8</v>
      </c>
      <c r="F4" s="217">
        <v>1</v>
      </c>
      <c r="G4" s="216">
        <v>21</v>
      </c>
      <c r="H4" s="201">
        <v>1.1000000000000001</v>
      </c>
      <c r="I4" s="200">
        <v>23.1</v>
      </c>
      <c r="J4" s="202">
        <v>184.8</v>
      </c>
      <c r="K4" s="203">
        <v>24</v>
      </c>
      <c r="L4" s="202">
        <v>135.27360000000002</v>
      </c>
      <c r="M4" s="202">
        <v>1618.8480000000004</v>
      </c>
      <c r="N4" s="203">
        <v>20000</v>
      </c>
      <c r="O4" s="204">
        <v>1.8264840182648403</v>
      </c>
      <c r="P4" s="218">
        <v>50</v>
      </c>
      <c r="Q4" s="218">
        <v>50</v>
      </c>
      <c r="R4" s="219">
        <v>25</v>
      </c>
      <c r="S4" s="219">
        <v>85</v>
      </c>
      <c r="T4" s="220">
        <v>0.54749999999999999</v>
      </c>
      <c r="U4" s="221">
        <v>372.3</v>
      </c>
      <c r="V4" s="222" t="s">
        <v>297</v>
      </c>
      <c r="W4" s="212">
        <v>9</v>
      </c>
      <c r="X4" s="232" t="s">
        <v>308</v>
      </c>
      <c r="Y4" s="236"/>
      <c r="Z4" s="238">
        <f>Y4*W4</f>
        <v>0</v>
      </c>
      <c r="AA4" s="213">
        <v>7500</v>
      </c>
      <c r="AB4" s="213">
        <v>67500</v>
      </c>
      <c r="AC4" s="213">
        <v>388.5</v>
      </c>
      <c r="AD4" s="213">
        <v>3496.5</v>
      </c>
      <c r="AE4" s="213">
        <v>70996.5</v>
      </c>
      <c r="AF4" s="210"/>
      <c r="AG4" s="210"/>
    </row>
    <row r="5" spans="1:33" s="198" customFormat="1">
      <c r="A5" s="214"/>
      <c r="B5" s="216"/>
      <c r="C5" s="216" t="s">
        <v>270</v>
      </c>
      <c r="D5" s="216" t="s">
        <v>268</v>
      </c>
      <c r="E5" s="217">
        <v>1</v>
      </c>
      <c r="F5" s="217">
        <v>4</v>
      </c>
      <c r="G5" s="216">
        <v>36</v>
      </c>
      <c r="H5" s="201">
        <v>1.1000000000000001</v>
      </c>
      <c r="I5" s="200">
        <v>158.4</v>
      </c>
      <c r="J5" s="202">
        <v>158.4</v>
      </c>
      <c r="K5" s="203">
        <v>24</v>
      </c>
      <c r="L5" s="202">
        <v>115.94880000000002</v>
      </c>
      <c r="M5" s="202">
        <v>1387.5840000000003</v>
      </c>
      <c r="N5" s="203">
        <v>20000</v>
      </c>
      <c r="O5" s="204">
        <v>1.8264840182648403</v>
      </c>
      <c r="P5" s="218">
        <v>50</v>
      </c>
      <c r="Q5" s="218">
        <v>50</v>
      </c>
      <c r="R5" s="219">
        <v>25</v>
      </c>
      <c r="S5" s="219">
        <v>235</v>
      </c>
      <c r="T5" s="220">
        <v>0.54749999999999999</v>
      </c>
      <c r="U5" s="221">
        <v>128.66249999999999</v>
      </c>
      <c r="V5" s="222" t="s">
        <v>301</v>
      </c>
      <c r="W5" s="212">
        <v>1</v>
      </c>
      <c r="X5" s="233"/>
      <c r="Y5" s="247">
        <v>45</v>
      </c>
      <c r="Z5" s="248">
        <f t="shared" ref="Z5:Z24" si="0">Y5*W5</f>
        <v>45</v>
      </c>
      <c r="AA5" s="252">
        <v>1215</v>
      </c>
      <c r="AB5" s="252">
        <v>1062.5</v>
      </c>
      <c r="AC5" s="213">
        <v>233.1</v>
      </c>
      <c r="AD5" s="213">
        <v>233.1</v>
      </c>
      <c r="AE5" s="213">
        <v>1295.5999999999999</v>
      </c>
      <c r="AF5" s="210"/>
      <c r="AG5" s="210"/>
    </row>
    <row r="6" spans="1:33" s="198" customFormat="1">
      <c r="A6" s="214"/>
      <c r="B6" s="216"/>
      <c r="C6" s="216" t="s">
        <v>271</v>
      </c>
      <c r="D6" s="216" t="s">
        <v>268</v>
      </c>
      <c r="E6" s="217">
        <v>8</v>
      </c>
      <c r="F6" s="217">
        <v>4</v>
      </c>
      <c r="G6" s="216">
        <v>36</v>
      </c>
      <c r="H6" s="201">
        <v>1.1000000000000001</v>
      </c>
      <c r="I6" s="200">
        <v>158.4</v>
      </c>
      <c r="J6" s="202">
        <v>1267.2</v>
      </c>
      <c r="K6" s="203">
        <v>24</v>
      </c>
      <c r="L6" s="202">
        <v>927.59040000000016</v>
      </c>
      <c r="M6" s="202">
        <v>11100.672000000002</v>
      </c>
      <c r="N6" s="203">
        <v>20000</v>
      </c>
      <c r="O6" s="204">
        <v>1.8264840182648403</v>
      </c>
      <c r="P6" s="218">
        <v>50</v>
      </c>
      <c r="Q6" s="218">
        <v>50</v>
      </c>
      <c r="R6" s="219">
        <v>25</v>
      </c>
      <c r="S6" s="219">
        <v>235</v>
      </c>
      <c r="T6" s="220">
        <v>0.54749999999999999</v>
      </c>
      <c r="U6" s="221">
        <v>1029.3</v>
      </c>
      <c r="V6" s="222" t="s">
        <v>301</v>
      </c>
      <c r="W6" s="212">
        <v>8</v>
      </c>
      <c r="X6" s="233"/>
      <c r="Y6" s="247">
        <v>45</v>
      </c>
      <c r="Z6" s="248">
        <f t="shared" si="0"/>
        <v>360</v>
      </c>
      <c r="AA6" s="252">
        <v>1215</v>
      </c>
      <c r="AB6" s="252">
        <v>8500</v>
      </c>
      <c r="AC6" s="213">
        <v>233.1</v>
      </c>
      <c r="AD6" s="213">
        <v>1864.8</v>
      </c>
      <c r="AE6" s="213">
        <v>10364.799999999999</v>
      </c>
      <c r="AF6" s="210"/>
      <c r="AG6" s="210"/>
    </row>
    <row r="7" spans="1:33" s="198" customFormat="1">
      <c r="A7" s="214"/>
      <c r="B7" s="216"/>
      <c r="C7" s="216" t="s">
        <v>272</v>
      </c>
      <c r="D7" s="216" t="s">
        <v>268</v>
      </c>
      <c r="E7" s="217">
        <v>3</v>
      </c>
      <c r="F7" s="217">
        <v>4</v>
      </c>
      <c r="G7" s="216">
        <v>36</v>
      </c>
      <c r="H7" s="201">
        <v>1.1000000000000001</v>
      </c>
      <c r="I7" s="200">
        <v>158.4</v>
      </c>
      <c r="J7" s="202">
        <v>475.20000000000005</v>
      </c>
      <c r="K7" s="203">
        <v>24</v>
      </c>
      <c r="L7" s="202">
        <v>347.84640000000007</v>
      </c>
      <c r="M7" s="202">
        <v>4162.7520000000004</v>
      </c>
      <c r="N7" s="203">
        <v>20000</v>
      </c>
      <c r="O7" s="204">
        <v>1.8264840182648403</v>
      </c>
      <c r="P7" s="218">
        <v>50</v>
      </c>
      <c r="Q7" s="218">
        <v>50</v>
      </c>
      <c r="R7" s="219">
        <v>25</v>
      </c>
      <c r="S7" s="219">
        <v>235</v>
      </c>
      <c r="T7" s="220">
        <v>0.54749999999999999</v>
      </c>
      <c r="U7" s="221">
        <v>385.98750000000001</v>
      </c>
      <c r="V7" s="222" t="s">
        <v>301</v>
      </c>
      <c r="W7" s="212">
        <v>3</v>
      </c>
      <c r="X7" s="233"/>
      <c r="Y7" s="247">
        <v>45</v>
      </c>
      <c r="Z7" s="248">
        <f t="shared" si="0"/>
        <v>135</v>
      </c>
      <c r="AA7" s="252">
        <v>1215</v>
      </c>
      <c r="AB7" s="252">
        <v>3187.5</v>
      </c>
      <c r="AC7" s="213">
        <v>233.1</v>
      </c>
      <c r="AD7" s="213">
        <v>699.3</v>
      </c>
      <c r="AE7" s="213">
        <v>3886.8</v>
      </c>
      <c r="AF7" s="210"/>
      <c r="AG7" s="210"/>
    </row>
    <row r="8" spans="1:33" s="198" customFormat="1">
      <c r="A8" s="214"/>
      <c r="B8" s="216"/>
      <c r="C8" s="216" t="s">
        <v>273</v>
      </c>
      <c r="D8" s="216" t="s">
        <v>268</v>
      </c>
      <c r="E8" s="217">
        <v>4</v>
      </c>
      <c r="F8" s="217">
        <v>4</v>
      </c>
      <c r="G8" s="216">
        <v>36</v>
      </c>
      <c r="H8" s="201">
        <v>1.1000000000000001</v>
      </c>
      <c r="I8" s="200">
        <v>158.4</v>
      </c>
      <c r="J8" s="202">
        <v>633.6</v>
      </c>
      <c r="K8" s="203">
        <v>24</v>
      </c>
      <c r="L8" s="202">
        <v>463.79520000000008</v>
      </c>
      <c r="M8" s="202">
        <v>5550.3360000000011</v>
      </c>
      <c r="N8" s="203">
        <v>20000</v>
      </c>
      <c r="O8" s="204">
        <v>1.8264840182648403</v>
      </c>
      <c r="P8" s="218">
        <v>50</v>
      </c>
      <c r="Q8" s="218">
        <v>50</v>
      </c>
      <c r="R8" s="219">
        <v>25</v>
      </c>
      <c r="S8" s="219">
        <v>235</v>
      </c>
      <c r="T8" s="220">
        <v>0.54749999999999999</v>
      </c>
      <c r="U8" s="221">
        <v>514.65</v>
      </c>
      <c r="V8" s="222" t="s">
        <v>301</v>
      </c>
      <c r="W8" s="212">
        <v>4</v>
      </c>
      <c r="X8" s="233"/>
      <c r="Y8" s="247">
        <v>45</v>
      </c>
      <c r="Z8" s="248">
        <f t="shared" si="0"/>
        <v>180</v>
      </c>
      <c r="AA8" s="252">
        <v>1215</v>
      </c>
      <c r="AB8" s="252">
        <v>4250</v>
      </c>
      <c r="AC8" s="213">
        <v>233.1</v>
      </c>
      <c r="AD8" s="213">
        <v>932.4</v>
      </c>
      <c r="AE8" s="213">
        <v>5182.3999999999996</v>
      </c>
      <c r="AF8" s="210"/>
      <c r="AG8" s="210"/>
    </row>
    <row r="9" spans="1:33" s="198" customFormat="1">
      <c r="A9" s="214"/>
      <c r="B9" s="216"/>
      <c r="C9" s="216" t="s">
        <v>274</v>
      </c>
      <c r="D9" s="223" t="s">
        <v>268</v>
      </c>
      <c r="E9" s="217">
        <v>4</v>
      </c>
      <c r="F9" s="217">
        <v>4</v>
      </c>
      <c r="G9" s="216">
        <v>36</v>
      </c>
      <c r="H9" s="201">
        <v>1.1000000000000001</v>
      </c>
      <c r="I9" s="200">
        <v>158.4</v>
      </c>
      <c r="J9" s="202">
        <v>633.6</v>
      </c>
      <c r="K9" s="203">
        <v>24</v>
      </c>
      <c r="L9" s="202">
        <v>463.79520000000008</v>
      </c>
      <c r="M9" s="202">
        <v>5550.3360000000011</v>
      </c>
      <c r="N9" s="203">
        <v>20000</v>
      </c>
      <c r="O9" s="204">
        <v>1.8264840182648403</v>
      </c>
      <c r="P9" s="218">
        <v>50</v>
      </c>
      <c r="Q9" s="218">
        <v>50</v>
      </c>
      <c r="R9" s="219">
        <v>25</v>
      </c>
      <c r="S9" s="219">
        <v>235</v>
      </c>
      <c r="T9" s="220">
        <v>0.54749999999999999</v>
      </c>
      <c r="U9" s="221">
        <v>514.65</v>
      </c>
      <c r="V9" s="222" t="s">
        <v>301</v>
      </c>
      <c r="W9" s="212">
        <v>4</v>
      </c>
      <c r="X9" s="233"/>
      <c r="Y9" s="247">
        <v>45</v>
      </c>
      <c r="Z9" s="248">
        <f t="shared" si="0"/>
        <v>180</v>
      </c>
      <c r="AA9" s="252">
        <v>1215</v>
      </c>
      <c r="AB9" s="252">
        <v>4860</v>
      </c>
      <c r="AC9" s="213">
        <v>233.1</v>
      </c>
      <c r="AD9" s="213">
        <v>932.4</v>
      </c>
      <c r="AE9" s="213">
        <v>5792.4</v>
      </c>
      <c r="AF9" s="210"/>
      <c r="AG9" s="210"/>
    </row>
    <row r="10" spans="1:33" s="198" customFormat="1">
      <c r="A10" s="214"/>
      <c r="B10" s="216" t="s">
        <v>275</v>
      </c>
      <c r="C10" s="216" t="s">
        <v>276</v>
      </c>
      <c r="D10" s="216" t="s">
        <v>277</v>
      </c>
      <c r="E10" s="217">
        <v>10</v>
      </c>
      <c r="F10" s="217">
        <v>1</v>
      </c>
      <c r="G10" s="216">
        <v>125</v>
      </c>
      <c r="H10" s="201">
        <v>1.1000000000000001</v>
      </c>
      <c r="I10" s="200">
        <v>137.5</v>
      </c>
      <c r="J10" s="202">
        <v>1375</v>
      </c>
      <c r="K10" s="203">
        <v>24</v>
      </c>
      <c r="L10" s="202">
        <v>1006.5</v>
      </c>
      <c r="M10" s="202">
        <v>12045</v>
      </c>
      <c r="N10" s="203">
        <v>20000</v>
      </c>
      <c r="O10" s="204">
        <v>1.8264840182648403</v>
      </c>
      <c r="P10" s="218">
        <v>50</v>
      </c>
      <c r="Q10" s="218">
        <v>50</v>
      </c>
      <c r="R10" s="219">
        <v>25</v>
      </c>
      <c r="S10" s="219">
        <v>85</v>
      </c>
      <c r="T10" s="220">
        <v>0.54749999999999999</v>
      </c>
      <c r="U10" s="221">
        <v>465.375</v>
      </c>
      <c r="V10" s="222" t="s">
        <v>303</v>
      </c>
      <c r="W10" s="212">
        <v>25</v>
      </c>
      <c r="X10" s="233"/>
      <c r="Y10" s="247">
        <v>117.93</v>
      </c>
      <c r="Z10" s="248">
        <f t="shared" si="0"/>
        <v>2948.25</v>
      </c>
      <c r="AA10" s="252">
        <v>2985</v>
      </c>
      <c r="AB10" s="252">
        <v>29850</v>
      </c>
      <c r="AC10" s="213">
        <v>352.98</v>
      </c>
      <c r="AD10" s="213">
        <v>3529.8</v>
      </c>
      <c r="AE10" s="213">
        <v>33379.800000000003</v>
      </c>
      <c r="AF10" s="210"/>
      <c r="AG10" s="210"/>
    </row>
    <row r="11" spans="1:33" s="198" customFormat="1">
      <c r="A11" s="214"/>
      <c r="B11" s="216"/>
      <c r="C11" s="216" t="s">
        <v>290</v>
      </c>
      <c r="D11" s="216" t="s">
        <v>278</v>
      </c>
      <c r="E11" s="217">
        <v>2</v>
      </c>
      <c r="F11" s="217">
        <v>1</v>
      </c>
      <c r="G11" s="216">
        <v>400</v>
      </c>
      <c r="H11" s="201">
        <v>1.1000000000000001</v>
      </c>
      <c r="I11" s="200">
        <v>440.00000000000006</v>
      </c>
      <c r="J11" s="202">
        <v>880.00000000000011</v>
      </c>
      <c r="K11" s="203">
        <v>24</v>
      </c>
      <c r="L11" s="202">
        <v>644.16000000000008</v>
      </c>
      <c r="M11" s="202">
        <v>7708.800000000002</v>
      </c>
      <c r="N11" s="203">
        <v>20000</v>
      </c>
      <c r="O11" s="204">
        <v>1.8264840182648403</v>
      </c>
      <c r="P11" s="218">
        <v>50</v>
      </c>
      <c r="Q11" s="218">
        <v>50</v>
      </c>
      <c r="R11" s="219">
        <v>25</v>
      </c>
      <c r="S11" s="219">
        <v>85</v>
      </c>
      <c r="T11" s="220">
        <v>0.54749999999999999</v>
      </c>
      <c r="U11" s="221">
        <v>93.075000000000003</v>
      </c>
      <c r="V11" s="224" t="s">
        <v>299</v>
      </c>
      <c r="W11" s="212">
        <v>2</v>
      </c>
      <c r="X11" s="233"/>
      <c r="Y11" s="247">
        <v>75</v>
      </c>
      <c r="Z11" s="248">
        <f t="shared" si="0"/>
        <v>150</v>
      </c>
      <c r="AA11" s="252">
        <v>1900</v>
      </c>
      <c r="AB11" s="252">
        <v>3800</v>
      </c>
      <c r="AC11" s="213">
        <v>352.98</v>
      </c>
      <c r="AD11" s="213">
        <v>705.96</v>
      </c>
      <c r="AE11" s="213">
        <v>4505.96</v>
      </c>
      <c r="AF11" s="210"/>
      <c r="AG11" s="210"/>
    </row>
    <row r="12" spans="1:33" s="198" customFormat="1">
      <c r="A12" s="214"/>
      <c r="B12" s="216" t="s">
        <v>279</v>
      </c>
      <c r="C12" s="216" t="s">
        <v>276</v>
      </c>
      <c r="D12" s="216" t="s">
        <v>277</v>
      </c>
      <c r="E12" s="217">
        <v>39</v>
      </c>
      <c r="F12" s="217">
        <v>1</v>
      </c>
      <c r="G12" s="216">
        <v>125</v>
      </c>
      <c r="H12" s="201">
        <v>1.1000000000000001</v>
      </c>
      <c r="I12" s="200">
        <v>137.5</v>
      </c>
      <c r="J12" s="202">
        <v>5362.5</v>
      </c>
      <c r="K12" s="203">
        <v>24</v>
      </c>
      <c r="L12" s="202">
        <v>3925.3499999999995</v>
      </c>
      <c r="M12" s="202">
        <v>46975.499999999993</v>
      </c>
      <c r="N12" s="203">
        <v>20000</v>
      </c>
      <c r="O12" s="204">
        <v>1.8264840182648403</v>
      </c>
      <c r="P12" s="218">
        <v>50</v>
      </c>
      <c r="Q12" s="218">
        <v>50</v>
      </c>
      <c r="R12" s="219">
        <v>25</v>
      </c>
      <c r="S12" s="219">
        <v>85</v>
      </c>
      <c r="T12" s="220">
        <v>0.54749999999999999</v>
      </c>
      <c r="U12" s="221">
        <v>1814.9624999999999</v>
      </c>
      <c r="V12" s="222" t="s">
        <v>303</v>
      </c>
      <c r="W12" s="212">
        <v>39</v>
      </c>
      <c r="X12" s="233"/>
      <c r="Y12" s="247">
        <v>117.93</v>
      </c>
      <c r="Z12" s="248">
        <f t="shared" si="0"/>
        <v>4599.2700000000004</v>
      </c>
      <c r="AA12" s="252">
        <v>2985</v>
      </c>
      <c r="AB12" s="252">
        <v>116415</v>
      </c>
      <c r="AC12" s="213">
        <v>352.98</v>
      </c>
      <c r="AD12" s="213">
        <v>13766.220000000001</v>
      </c>
      <c r="AE12" s="213">
        <v>130181.22</v>
      </c>
      <c r="AF12" s="210"/>
      <c r="AG12" s="210"/>
    </row>
    <row r="13" spans="1:33" s="198" customFormat="1">
      <c r="A13" s="214"/>
      <c r="B13" s="216" t="s">
        <v>280</v>
      </c>
      <c r="C13" s="216" t="s">
        <v>276</v>
      </c>
      <c r="D13" s="216" t="s">
        <v>277</v>
      </c>
      <c r="E13" s="217">
        <v>20</v>
      </c>
      <c r="F13" s="217">
        <v>1</v>
      </c>
      <c r="G13" s="216">
        <v>125</v>
      </c>
      <c r="H13" s="201">
        <v>1.1000000000000001</v>
      </c>
      <c r="I13" s="200">
        <v>137.5</v>
      </c>
      <c r="J13" s="202">
        <v>2750</v>
      </c>
      <c r="K13" s="203">
        <v>24</v>
      </c>
      <c r="L13" s="202">
        <v>2013</v>
      </c>
      <c r="M13" s="202">
        <v>24090</v>
      </c>
      <c r="N13" s="203">
        <v>20000</v>
      </c>
      <c r="O13" s="204">
        <v>1.8264840182648403</v>
      </c>
      <c r="P13" s="218">
        <v>50</v>
      </c>
      <c r="Q13" s="218">
        <v>50</v>
      </c>
      <c r="R13" s="219">
        <v>25</v>
      </c>
      <c r="S13" s="219">
        <v>85</v>
      </c>
      <c r="T13" s="220">
        <v>0.54749999999999999</v>
      </c>
      <c r="U13" s="221">
        <v>930.75</v>
      </c>
      <c r="V13" s="222" t="s">
        <v>303</v>
      </c>
      <c r="W13" s="212">
        <v>20</v>
      </c>
      <c r="X13" s="233"/>
      <c r="Y13" s="247">
        <v>117.93</v>
      </c>
      <c r="Z13" s="248">
        <f t="shared" si="0"/>
        <v>2358.6000000000004</v>
      </c>
      <c r="AA13" s="252">
        <v>2985</v>
      </c>
      <c r="AB13" s="252">
        <v>59700</v>
      </c>
      <c r="AC13" s="213">
        <v>352.98</v>
      </c>
      <c r="AD13" s="213">
        <v>7059.6</v>
      </c>
      <c r="AE13" s="213">
        <v>66759.600000000006</v>
      </c>
      <c r="AF13" s="210"/>
      <c r="AG13" s="210"/>
    </row>
    <row r="14" spans="1:33" s="198" customFormat="1">
      <c r="A14" s="214"/>
      <c r="B14" s="216" t="s">
        <v>281</v>
      </c>
      <c r="C14" s="216" t="s">
        <v>276</v>
      </c>
      <c r="D14" s="216" t="s">
        <v>277</v>
      </c>
      <c r="E14" s="217">
        <v>25</v>
      </c>
      <c r="F14" s="217">
        <v>1</v>
      </c>
      <c r="G14" s="216">
        <v>125</v>
      </c>
      <c r="H14" s="201">
        <v>1.1000000000000001</v>
      </c>
      <c r="I14" s="200">
        <v>137.5</v>
      </c>
      <c r="J14" s="202">
        <v>3437.5</v>
      </c>
      <c r="K14" s="203">
        <v>24</v>
      </c>
      <c r="L14" s="202">
        <v>2516.25</v>
      </c>
      <c r="M14" s="202">
        <v>30112.5</v>
      </c>
      <c r="N14" s="203">
        <v>20000</v>
      </c>
      <c r="O14" s="204">
        <v>1.8264840182648403</v>
      </c>
      <c r="P14" s="218">
        <v>50</v>
      </c>
      <c r="Q14" s="218">
        <v>50</v>
      </c>
      <c r="R14" s="219">
        <v>25</v>
      </c>
      <c r="S14" s="219">
        <v>85</v>
      </c>
      <c r="T14" s="220">
        <v>0.54749999999999999</v>
      </c>
      <c r="U14" s="221">
        <v>1163.4375</v>
      </c>
      <c r="V14" s="222" t="s">
        <v>303</v>
      </c>
      <c r="W14" s="212">
        <v>25</v>
      </c>
      <c r="X14" s="233"/>
      <c r="Y14" s="247">
        <v>117.93</v>
      </c>
      <c r="Z14" s="248">
        <f t="shared" si="0"/>
        <v>2948.25</v>
      </c>
      <c r="AA14" s="252">
        <v>2985</v>
      </c>
      <c r="AB14" s="252">
        <v>74625</v>
      </c>
      <c r="AC14" s="213">
        <v>352.98</v>
      </c>
      <c r="AD14" s="213">
        <v>8824.5</v>
      </c>
      <c r="AE14" s="213">
        <v>83449.5</v>
      </c>
      <c r="AF14" s="210"/>
      <c r="AG14" s="210"/>
    </row>
    <row r="15" spans="1:33" s="198" customFormat="1">
      <c r="A15" s="214"/>
      <c r="B15" s="216"/>
      <c r="C15" s="216"/>
      <c r="D15" s="223" t="s">
        <v>278</v>
      </c>
      <c r="E15" s="217">
        <v>6</v>
      </c>
      <c r="F15" s="217">
        <v>1</v>
      </c>
      <c r="G15" s="216">
        <v>400</v>
      </c>
      <c r="H15" s="201">
        <v>1.1000000000000001</v>
      </c>
      <c r="I15" s="200">
        <v>440.00000000000006</v>
      </c>
      <c r="J15" s="202">
        <v>2640.0000000000005</v>
      </c>
      <c r="K15" s="203">
        <v>24</v>
      </c>
      <c r="L15" s="202">
        <v>1932.4800000000005</v>
      </c>
      <c r="M15" s="202">
        <v>23126.400000000005</v>
      </c>
      <c r="N15" s="203">
        <v>20000</v>
      </c>
      <c r="O15" s="204">
        <v>1.8264840182648403</v>
      </c>
      <c r="P15" s="218">
        <v>50</v>
      </c>
      <c r="Q15" s="218">
        <v>50</v>
      </c>
      <c r="R15" s="219">
        <v>25</v>
      </c>
      <c r="S15" s="219">
        <v>85</v>
      </c>
      <c r="T15" s="220">
        <v>0.54749999999999999</v>
      </c>
      <c r="U15" s="221">
        <v>279.22499999999997</v>
      </c>
      <c r="V15" s="230" t="s">
        <v>299</v>
      </c>
      <c r="W15" s="212">
        <v>6</v>
      </c>
      <c r="X15" s="233"/>
      <c r="Y15" s="247">
        <v>75</v>
      </c>
      <c r="Z15" s="248">
        <f t="shared" si="0"/>
        <v>450</v>
      </c>
      <c r="AA15" s="252">
        <v>1900</v>
      </c>
      <c r="AB15" s="252">
        <v>11400</v>
      </c>
      <c r="AC15" s="213">
        <v>352.98</v>
      </c>
      <c r="AD15" s="213">
        <v>2117.88</v>
      </c>
      <c r="AE15" s="213">
        <v>13517.880000000001</v>
      </c>
      <c r="AF15" s="210"/>
      <c r="AG15" s="210"/>
    </row>
    <row r="16" spans="1:33" s="198" customFormat="1">
      <c r="A16" s="214"/>
      <c r="B16" s="216" t="s">
        <v>283</v>
      </c>
      <c r="C16" s="216" t="s">
        <v>290</v>
      </c>
      <c r="D16" s="216" t="s">
        <v>284</v>
      </c>
      <c r="E16" s="217">
        <v>1</v>
      </c>
      <c r="F16" s="217">
        <v>1</v>
      </c>
      <c r="G16" s="216">
        <v>400</v>
      </c>
      <c r="H16" s="201">
        <v>1.1000000000000001</v>
      </c>
      <c r="I16" s="200">
        <v>440.00000000000006</v>
      </c>
      <c r="J16" s="202">
        <v>1320.0000000000002</v>
      </c>
      <c r="K16" s="203">
        <v>24</v>
      </c>
      <c r="L16" s="202">
        <v>966.24000000000024</v>
      </c>
      <c r="M16" s="202">
        <v>11563.200000000003</v>
      </c>
      <c r="N16" s="203">
        <v>20000</v>
      </c>
      <c r="O16" s="204">
        <v>1.8264840182648403</v>
      </c>
      <c r="P16" s="218">
        <v>50</v>
      </c>
      <c r="Q16" s="218">
        <v>50</v>
      </c>
      <c r="R16" s="219">
        <v>25</v>
      </c>
      <c r="S16" s="219">
        <v>135</v>
      </c>
      <c r="T16" s="220">
        <v>0.54749999999999999</v>
      </c>
      <c r="U16" s="221">
        <v>221.73749999999998</v>
      </c>
      <c r="V16" s="230" t="s">
        <v>299</v>
      </c>
      <c r="W16" s="227">
        <v>1</v>
      </c>
      <c r="X16" s="234"/>
      <c r="Y16" s="247">
        <v>75</v>
      </c>
      <c r="Z16" s="248">
        <f t="shared" si="0"/>
        <v>75</v>
      </c>
      <c r="AA16" s="252">
        <v>1900</v>
      </c>
      <c r="AB16" s="252">
        <v>1900</v>
      </c>
      <c r="AC16" s="213">
        <v>352.98</v>
      </c>
      <c r="AD16" s="213">
        <v>352.98</v>
      </c>
      <c r="AE16" s="213">
        <v>2252.98</v>
      </c>
      <c r="AF16" s="225"/>
      <c r="AG16" s="210"/>
    </row>
    <row r="17" spans="1:33" s="198" customFormat="1">
      <c r="A17" s="214"/>
      <c r="B17" s="216"/>
      <c r="C17" s="216" t="s">
        <v>290</v>
      </c>
      <c r="D17" s="216" t="s">
        <v>285</v>
      </c>
      <c r="E17" s="217">
        <v>1</v>
      </c>
      <c r="F17" s="217">
        <v>1</v>
      </c>
      <c r="G17" s="216">
        <v>400</v>
      </c>
      <c r="H17" s="201">
        <v>1.1000000000000001</v>
      </c>
      <c r="I17" s="200">
        <v>440.00000000000006</v>
      </c>
      <c r="J17" s="202">
        <v>440.00000000000006</v>
      </c>
      <c r="K17" s="203">
        <v>24</v>
      </c>
      <c r="L17" s="202">
        <v>322.08000000000004</v>
      </c>
      <c r="M17" s="202">
        <v>3854.400000000001</v>
      </c>
      <c r="N17" s="203">
        <v>20000</v>
      </c>
      <c r="O17" s="204">
        <v>1.8264840182648403</v>
      </c>
      <c r="P17" s="218">
        <v>50</v>
      </c>
      <c r="Q17" s="218">
        <v>50</v>
      </c>
      <c r="R17" s="219">
        <v>25</v>
      </c>
      <c r="S17" s="219">
        <v>85</v>
      </c>
      <c r="T17" s="220">
        <v>0.54749999999999999</v>
      </c>
      <c r="U17" s="221">
        <v>46.537500000000001</v>
      </c>
      <c r="V17" s="230" t="s">
        <v>299</v>
      </c>
      <c r="W17" s="227">
        <v>1</v>
      </c>
      <c r="X17" s="234"/>
      <c r="Y17" s="247">
        <v>75</v>
      </c>
      <c r="Z17" s="248">
        <f t="shared" si="0"/>
        <v>75</v>
      </c>
      <c r="AA17" s="252">
        <v>1900</v>
      </c>
      <c r="AB17" s="252">
        <v>2025</v>
      </c>
      <c r="AC17" s="213">
        <v>352.98</v>
      </c>
      <c r="AD17" s="213">
        <v>352.98</v>
      </c>
      <c r="AE17" s="213">
        <v>2377.98</v>
      </c>
      <c r="AF17" s="225"/>
      <c r="AG17" s="210"/>
    </row>
    <row r="18" spans="1:33" s="198" customFormat="1">
      <c r="A18" s="214"/>
      <c r="B18" s="216" t="s">
        <v>286</v>
      </c>
      <c r="C18" s="216"/>
      <c r="D18" s="216" t="s">
        <v>278</v>
      </c>
      <c r="E18" s="217">
        <v>15</v>
      </c>
      <c r="F18" s="217">
        <v>1</v>
      </c>
      <c r="G18" s="216">
        <v>400</v>
      </c>
      <c r="H18" s="201">
        <v>1.1000000000000001</v>
      </c>
      <c r="I18" s="200">
        <v>440.00000000000006</v>
      </c>
      <c r="J18" s="202">
        <v>6600.0000000000009</v>
      </c>
      <c r="K18" s="203">
        <v>24</v>
      </c>
      <c r="L18" s="202">
        <v>4831.2000000000007</v>
      </c>
      <c r="M18" s="202">
        <v>57816.000000000015</v>
      </c>
      <c r="N18" s="203">
        <v>20000</v>
      </c>
      <c r="O18" s="204">
        <v>1.8264840182648403</v>
      </c>
      <c r="P18" s="218">
        <v>50</v>
      </c>
      <c r="Q18" s="218">
        <v>50</v>
      </c>
      <c r="R18" s="219">
        <v>25</v>
      </c>
      <c r="S18" s="219">
        <v>85</v>
      </c>
      <c r="T18" s="220">
        <v>0.54749999999999999</v>
      </c>
      <c r="U18" s="221">
        <v>698.0625</v>
      </c>
      <c r="V18" s="230" t="s">
        <v>299</v>
      </c>
      <c r="W18" s="227">
        <v>15</v>
      </c>
      <c r="X18" s="234"/>
      <c r="Y18" s="247">
        <v>75</v>
      </c>
      <c r="Z18" s="248">
        <f t="shared" si="0"/>
        <v>1125</v>
      </c>
      <c r="AA18" s="252">
        <v>1900</v>
      </c>
      <c r="AB18" s="252">
        <v>28500</v>
      </c>
      <c r="AC18" s="213">
        <v>352.98</v>
      </c>
      <c r="AD18" s="213">
        <v>5294.7000000000007</v>
      </c>
      <c r="AE18" s="213">
        <v>33794.699999999997</v>
      </c>
      <c r="AF18" s="210"/>
      <c r="AG18" s="210"/>
    </row>
    <row r="19" spans="1:33" s="198" customFormat="1">
      <c r="A19" s="214"/>
      <c r="B19" s="216"/>
      <c r="C19" s="216"/>
      <c r="D19" s="226" t="s">
        <v>287</v>
      </c>
      <c r="E19" s="217">
        <v>4</v>
      </c>
      <c r="F19" s="217">
        <v>1</v>
      </c>
      <c r="G19" s="216">
        <v>400</v>
      </c>
      <c r="H19" s="201">
        <v>1.1000000000000001</v>
      </c>
      <c r="I19" s="200">
        <v>440.00000000000006</v>
      </c>
      <c r="J19" s="202">
        <v>1760.0000000000002</v>
      </c>
      <c r="K19" s="203">
        <v>24</v>
      </c>
      <c r="L19" s="202">
        <v>1288.3200000000002</v>
      </c>
      <c r="M19" s="202">
        <v>15417.600000000004</v>
      </c>
      <c r="N19" s="203">
        <v>20000</v>
      </c>
      <c r="O19" s="204">
        <v>1.8264840182648403</v>
      </c>
      <c r="P19" s="218">
        <v>50</v>
      </c>
      <c r="Q19" s="218">
        <v>50</v>
      </c>
      <c r="R19" s="219">
        <v>25</v>
      </c>
      <c r="S19" s="219">
        <v>85</v>
      </c>
      <c r="T19" s="220">
        <v>0.54749999999999999</v>
      </c>
      <c r="U19" s="221">
        <v>186.15</v>
      </c>
      <c r="V19" s="222" t="s">
        <v>298</v>
      </c>
      <c r="W19" s="227">
        <v>4</v>
      </c>
      <c r="X19" s="234"/>
      <c r="Y19" s="249">
        <v>172</v>
      </c>
      <c r="Z19" s="248">
        <f t="shared" si="0"/>
        <v>688</v>
      </c>
      <c r="AA19" s="252">
        <v>4350</v>
      </c>
      <c r="AB19" s="252">
        <v>17400</v>
      </c>
      <c r="AC19" s="213">
        <v>352.98</v>
      </c>
      <c r="AD19" s="213">
        <v>1411.92</v>
      </c>
      <c r="AE19" s="213">
        <v>18811.919999999998</v>
      </c>
      <c r="AF19" s="210"/>
      <c r="AG19" s="210"/>
    </row>
    <row r="20" spans="1:33" s="198" customFormat="1">
      <c r="A20" s="214"/>
      <c r="B20" s="216"/>
      <c r="C20" s="216"/>
      <c r="D20" s="216" t="s">
        <v>282</v>
      </c>
      <c r="E20" s="217">
        <v>1</v>
      </c>
      <c r="F20" s="217">
        <v>2</v>
      </c>
      <c r="G20" s="216">
        <v>58</v>
      </c>
      <c r="H20" s="201">
        <v>1.1000000000000001</v>
      </c>
      <c r="I20" s="200">
        <v>127.60000000000001</v>
      </c>
      <c r="J20" s="202">
        <v>127.60000000000001</v>
      </c>
      <c r="K20" s="203"/>
      <c r="L20" s="202"/>
      <c r="M20" s="202"/>
      <c r="N20" s="203"/>
      <c r="O20" s="204"/>
      <c r="P20" s="218">
        <v>50</v>
      </c>
      <c r="Q20" s="218">
        <v>50</v>
      </c>
      <c r="R20" s="219"/>
      <c r="S20" s="219"/>
      <c r="T20" s="220"/>
      <c r="U20" s="221"/>
      <c r="V20" s="222" t="s">
        <v>302</v>
      </c>
      <c r="W20" s="227">
        <v>1</v>
      </c>
      <c r="X20" s="234"/>
      <c r="Y20" s="249">
        <v>80</v>
      </c>
      <c r="Z20" s="248">
        <f t="shared" si="0"/>
        <v>80</v>
      </c>
      <c r="AA20" s="252">
        <v>2160</v>
      </c>
      <c r="AB20" s="252">
        <v>2160</v>
      </c>
      <c r="AC20" s="213">
        <v>255.3</v>
      </c>
      <c r="AD20" s="213">
        <v>255.3</v>
      </c>
      <c r="AE20" s="213">
        <v>2415.3000000000002</v>
      </c>
      <c r="AF20" s="210"/>
      <c r="AG20" s="210"/>
    </row>
    <row r="21" spans="1:33" s="198" customFormat="1">
      <c r="A21" s="214"/>
      <c r="B21" s="216"/>
      <c r="C21" s="216"/>
      <c r="D21" s="216" t="s">
        <v>269</v>
      </c>
      <c r="E21" s="217">
        <v>8</v>
      </c>
      <c r="F21" s="217">
        <v>2</v>
      </c>
      <c r="G21" s="216">
        <v>26</v>
      </c>
      <c r="H21" s="201">
        <v>1.1000000000000001</v>
      </c>
      <c r="I21" s="200">
        <v>57.2</v>
      </c>
      <c r="J21" s="202">
        <v>457.6</v>
      </c>
      <c r="K21" s="203">
        <v>24</v>
      </c>
      <c r="L21" s="202">
        <v>334.96320000000009</v>
      </c>
      <c r="M21" s="202">
        <v>4008.5760000000009</v>
      </c>
      <c r="N21" s="203">
        <v>20000</v>
      </c>
      <c r="O21" s="204">
        <v>1.8264840182648403</v>
      </c>
      <c r="P21" s="218">
        <v>50</v>
      </c>
      <c r="Q21" s="218">
        <v>50</v>
      </c>
      <c r="R21" s="219">
        <v>25</v>
      </c>
      <c r="S21" s="219">
        <v>135</v>
      </c>
      <c r="T21" s="220">
        <v>0.54749999999999999</v>
      </c>
      <c r="U21" s="221">
        <v>591.29999999999995</v>
      </c>
      <c r="V21" s="222" t="s">
        <v>300</v>
      </c>
      <c r="W21" s="227">
        <v>17</v>
      </c>
      <c r="X21" s="234"/>
      <c r="Y21" s="249">
        <v>70</v>
      </c>
      <c r="Z21" s="248">
        <f t="shared" si="0"/>
        <v>1190</v>
      </c>
      <c r="AA21" s="252">
        <v>1798.99</v>
      </c>
      <c r="AB21" s="252">
        <v>14391.92</v>
      </c>
      <c r="AC21" s="213">
        <v>138.75</v>
      </c>
      <c r="AD21" s="213">
        <v>1110</v>
      </c>
      <c r="AE21" s="213">
        <v>15501.92</v>
      </c>
      <c r="AF21" s="210"/>
      <c r="AG21" s="210"/>
    </row>
    <row r="22" spans="1:33" s="198" customFormat="1">
      <c r="A22" s="214"/>
      <c r="B22" s="216"/>
      <c r="C22" s="216"/>
      <c r="D22" s="223" t="s">
        <v>288</v>
      </c>
      <c r="E22" s="217">
        <v>4</v>
      </c>
      <c r="F22" s="217">
        <v>1</v>
      </c>
      <c r="G22" s="216">
        <v>125</v>
      </c>
      <c r="H22" s="201">
        <v>1.1000000000000001</v>
      </c>
      <c r="I22" s="200">
        <v>137.5</v>
      </c>
      <c r="J22" s="202">
        <v>550</v>
      </c>
      <c r="K22" s="203">
        <v>24</v>
      </c>
      <c r="L22" s="202">
        <v>402.59999999999997</v>
      </c>
      <c r="M22" s="202">
        <v>4818</v>
      </c>
      <c r="N22" s="203">
        <v>20000</v>
      </c>
      <c r="O22" s="204">
        <v>1.8264840182648403</v>
      </c>
      <c r="P22" s="218">
        <v>50</v>
      </c>
      <c r="Q22" s="218">
        <v>50</v>
      </c>
      <c r="R22" s="219">
        <v>25</v>
      </c>
      <c r="S22" s="219">
        <v>85</v>
      </c>
      <c r="T22" s="220">
        <v>0.54749999999999999</v>
      </c>
      <c r="U22" s="221">
        <v>186.15</v>
      </c>
      <c r="V22" s="222" t="s">
        <v>303</v>
      </c>
      <c r="W22" s="227">
        <v>4</v>
      </c>
      <c r="X22" s="234"/>
      <c r="Y22" s="247">
        <v>117.93</v>
      </c>
      <c r="Z22" s="248">
        <f t="shared" si="0"/>
        <v>471.72</v>
      </c>
      <c r="AA22" s="252">
        <v>2985</v>
      </c>
      <c r="AB22" s="252">
        <v>11940</v>
      </c>
      <c r="AC22" s="213">
        <v>352.98</v>
      </c>
      <c r="AD22" s="213">
        <v>1411.92</v>
      </c>
      <c r="AE22" s="213">
        <v>13351.92</v>
      </c>
      <c r="AF22" s="210"/>
      <c r="AG22" s="210"/>
    </row>
    <row r="23" spans="1:33" s="198" customFormat="1">
      <c r="A23" s="214"/>
      <c r="B23" s="216"/>
      <c r="C23" s="216"/>
      <c r="D23" s="223" t="s">
        <v>289</v>
      </c>
      <c r="E23" s="217">
        <v>4</v>
      </c>
      <c r="F23" s="217">
        <v>1</v>
      </c>
      <c r="G23" s="216">
        <v>250</v>
      </c>
      <c r="H23" s="201">
        <v>1.1000000000000001</v>
      </c>
      <c r="I23" s="200">
        <v>275</v>
      </c>
      <c r="J23" s="202">
        <v>1100</v>
      </c>
      <c r="K23" s="203">
        <v>24</v>
      </c>
      <c r="L23" s="202">
        <v>805.19999999999993</v>
      </c>
      <c r="M23" s="202">
        <v>9636</v>
      </c>
      <c r="N23" s="203">
        <v>20000</v>
      </c>
      <c r="O23" s="204">
        <v>1.8264840182648403</v>
      </c>
      <c r="P23" s="218">
        <v>50</v>
      </c>
      <c r="Q23" s="218">
        <v>50</v>
      </c>
      <c r="R23" s="219">
        <v>25</v>
      </c>
      <c r="S23" s="219">
        <v>85</v>
      </c>
      <c r="T23" s="220">
        <v>0.54749999999999999</v>
      </c>
      <c r="U23" s="221">
        <v>186.15</v>
      </c>
      <c r="V23" s="222" t="s">
        <v>303</v>
      </c>
      <c r="W23" s="227">
        <v>4</v>
      </c>
      <c r="X23" s="234"/>
      <c r="Y23" s="247">
        <v>117.93</v>
      </c>
      <c r="Z23" s="248">
        <f t="shared" si="0"/>
        <v>471.72</v>
      </c>
      <c r="AA23" s="252">
        <v>2985</v>
      </c>
      <c r="AB23" s="252">
        <v>11940</v>
      </c>
      <c r="AC23" s="213">
        <v>352.98</v>
      </c>
      <c r="AD23" s="213">
        <v>1411.92</v>
      </c>
      <c r="AE23" s="213">
        <v>13351.92</v>
      </c>
      <c r="AF23" s="210"/>
      <c r="AG23" s="210"/>
    </row>
    <row r="24" spans="1:33">
      <c r="V24" s="241" t="s">
        <v>304</v>
      </c>
      <c r="W24" s="242">
        <v>3</v>
      </c>
      <c r="X24" s="243"/>
      <c r="Y24" s="250">
        <v>205</v>
      </c>
      <c r="Z24" s="251">
        <f t="shared" si="0"/>
        <v>615</v>
      </c>
      <c r="AA24" s="253">
        <v>5535</v>
      </c>
      <c r="AB24" s="253">
        <f>AA24*W24</f>
        <v>16605</v>
      </c>
      <c r="AC24" s="228"/>
      <c r="AD24" s="228"/>
      <c r="AE24" s="228"/>
    </row>
    <row r="25" spans="1:33">
      <c r="V25" s="239" t="s">
        <v>312</v>
      </c>
      <c r="W25" s="244"/>
      <c r="X25" s="245"/>
      <c r="Y25" s="245"/>
      <c r="Z25" s="246">
        <f>SUM(Z4:Z24)</f>
        <v>19145.810000000005</v>
      </c>
      <c r="AA25" s="240"/>
      <c r="AB25" s="253">
        <f>SUM(AB4:AB24)</f>
        <v>492011.92</v>
      </c>
      <c r="AC25" s="228"/>
      <c r="AD25" s="228"/>
      <c r="AE25" s="228"/>
    </row>
    <row r="26" spans="1:33">
      <c r="AA26" s="254">
        <v>15</v>
      </c>
      <c r="AB26" s="254">
        <v>1.35</v>
      </c>
    </row>
  </sheetData>
  <mergeCells count="2">
    <mergeCell ref="X1:Y1"/>
    <mergeCell ref="AA2:AA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3:H17"/>
  <sheetViews>
    <sheetView workbookViewId="0">
      <selection activeCell="C16" sqref="C16"/>
    </sheetView>
  </sheetViews>
  <sheetFormatPr defaultRowHeight="14.4"/>
  <cols>
    <col min="2" max="2" width="26.88671875" bestFit="1" customWidth="1"/>
    <col min="3" max="3" width="11.44140625" bestFit="1" customWidth="1"/>
    <col min="4" max="4" width="9" bestFit="1" customWidth="1"/>
    <col min="5" max="5" width="17.33203125" bestFit="1" customWidth="1"/>
    <col min="6" max="6" width="13.88671875" customWidth="1"/>
    <col min="7" max="7" width="13.44140625" customWidth="1"/>
    <col min="8" max="8" width="11.44140625" bestFit="1" customWidth="1"/>
  </cols>
  <sheetData>
    <row r="3" spans="2:8" ht="15" thickBot="1"/>
    <row r="4" spans="2:8" ht="27.75" customHeight="1">
      <c r="B4" s="7"/>
      <c r="C4" s="8" t="s">
        <v>18</v>
      </c>
      <c r="D4" s="8" t="s">
        <v>35</v>
      </c>
      <c r="E4" s="8" t="s">
        <v>36</v>
      </c>
      <c r="F4" s="9" t="s">
        <v>12</v>
      </c>
      <c r="G4" s="9" t="s">
        <v>13</v>
      </c>
      <c r="H4" s="10" t="s">
        <v>25</v>
      </c>
    </row>
    <row r="5" spans="2:8">
      <c r="B5" s="11" t="s">
        <v>26</v>
      </c>
      <c r="C5" s="14" t="e">
        <f>'Study Data'!#REF!</f>
        <v>#REF!</v>
      </c>
      <c r="D5" s="14"/>
      <c r="E5" s="14"/>
      <c r="F5" s="5"/>
      <c r="G5" s="5"/>
      <c r="H5" s="12"/>
    </row>
    <row r="6" spans="2:8">
      <c r="B6" s="11" t="s">
        <v>27</v>
      </c>
      <c r="C6" s="14" t="e">
        <f>'Study Data'!#REF!</f>
        <v>#REF!</v>
      </c>
      <c r="D6" s="14"/>
      <c r="E6" s="14"/>
      <c r="F6" s="5"/>
      <c r="G6" s="5"/>
      <c r="H6" s="12"/>
    </row>
    <row r="7" spans="2:8">
      <c r="B7" s="11" t="s">
        <v>34</v>
      </c>
      <c r="C7" s="14" t="e">
        <f>C5-C6</f>
        <v>#REF!</v>
      </c>
      <c r="D7" s="14"/>
      <c r="E7" s="14"/>
      <c r="F7" s="5"/>
      <c r="G7" s="5"/>
      <c r="H7" s="12"/>
    </row>
    <row r="8" spans="2:8">
      <c r="B8" s="11"/>
      <c r="C8" s="14"/>
      <c r="D8" s="14"/>
      <c r="E8" s="14"/>
      <c r="F8" s="5"/>
      <c r="G8" s="5"/>
      <c r="H8" s="12"/>
    </row>
    <row r="9" spans="2:8">
      <c r="B9" s="11" t="s">
        <v>28</v>
      </c>
      <c r="C9" s="6">
        <v>1</v>
      </c>
      <c r="D9" s="4" t="s">
        <v>44</v>
      </c>
      <c r="E9" s="4"/>
      <c r="F9" s="5"/>
      <c r="G9" s="5"/>
      <c r="H9" s="13"/>
    </row>
    <row r="10" spans="2:8">
      <c r="B10" s="11" t="s">
        <v>39</v>
      </c>
      <c r="C10" s="18" t="e">
        <f>'Study Data'!#REF!</f>
        <v>#REF!</v>
      </c>
      <c r="D10" s="4"/>
      <c r="E10" s="4"/>
      <c r="F10" s="5"/>
      <c r="G10" s="5"/>
      <c r="H10" s="13"/>
    </row>
    <row r="11" spans="2:8">
      <c r="B11" s="11" t="s">
        <v>40</v>
      </c>
      <c r="C11" s="18" t="e">
        <f>'Study Data'!#REF!</f>
        <v>#REF!</v>
      </c>
      <c r="D11" s="4"/>
      <c r="E11" s="4"/>
      <c r="F11" s="5"/>
      <c r="G11" s="5"/>
      <c r="H11" s="13"/>
    </row>
    <row r="12" spans="2:8">
      <c r="B12" s="11" t="s">
        <v>29</v>
      </c>
      <c r="C12" s="17" t="e">
        <f>#REF!</f>
        <v>#REF!</v>
      </c>
      <c r="D12" s="4"/>
      <c r="E12" s="4"/>
      <c r="F12" s="4"/>
      <c r="G12" s="4"/>
      <c r="H12" s="13"/>
    </row>
    <row r="15" spans="2:8">
      <c r="B15" s="15"/>
      <c r="C15" s="16" t="s">
        <v>30</v>
      </c>
      <c r="D15" s="16" t="s">
        <v>31</v>
      </c>
      <c r="E15" t="s">
        <v>43</v>
      </c>
    </row>
    <row r="16" spans="2:8">
      <c r="B16" s="15" t="s">
        <v>32</v>
      </c>
      <c r="C16" s="14" t="e">
        <f>30.5*C5*12/1000</f>
        <v>#REF!</v>
      </c>
      <c r="D16" s="4" t="e">
        <f>C5*(1-0%)*23*365/1000</f>
        <v>#REF!</v>
      </c>
      <c r="E16" s="19" t="e">
        <f>C9*D16</f>
        <v>#REF!</v>
      </c>
      <c r="F16" s="104" t="e">
        <f>E16/12</f>
        <v>#REF!</v>
      </c>
    </row>
    <row r="17" spans="2:6">
      <c r="B17" s="15" t="s">
        <v>33</v>
      </c>
      <c r="C17" s="14" t="e">
        <f>30.5*C6*12/1000</f>
        <v>#REF!</v>
      </c>
      <c r="D17" s="4" t="e">
        <f>C6*(1-68%)*23*365/1000</f>
        <v>#REF!</v>
      </c>
      <c r="E17" s="19" t="e">
        <f>D17*C9</f>
        <v>#REF!</v>
      </c>
      <c r="F17" s="104" t="e">
        <f>E17/12</f>
        <v>#REF!</v>
      </c>
    </row>
  </sheetData>
  <sheetProtection formatCells="0" formatColumns="0" formatRows="0" deleteColumns="0" deleteRows="0"/>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Rental Calculator</vt:lpstr>
      <vt:lpstr>Printable Quote</vt:lpstr>
      <vt:lpstr>Application</vt:lpstr>
      <vt:lpstr>Sibonile School-Rev0</vt:lpstr>
      <vt:lpstr>Study Data_Rev0</vt:lpstr>
      <vt:lpstr>Sibonile School</vt:lpstr>
      <vt:lpstr>Study Data</vt:lpstr>
      <vt:lpstr>SloanLED Breakdown</vt:lpstr>
      <vt:lpstr>Data Summary</vt:lpstr>
      <vt:lpstr>Luca Breakdown</vt:lpstr>
      <vt:lpstr>Print Quote</vt:lpstr>
      <vt:lpstr>Sheet2</vt:lpstr>
      <vt:lpstr>Months</vt:lpstr>
      <vt:lpstr>Period</vt:lpstr>
      <vt:lpstr>Application!Print_Area</vt:lpstr>
      <vt:lpstr>'Print Quote'!Print_Area</vt:lpstr>
      <vt:lpstr>'Printable Quote'!Print_Area</vt:lpstr>
      <vt:lpstr>'Sibonile School'!Print_Area</vt:lpstr>
      <vt:lpstr>'Sibonile School-Rev0'!Print_Area</vt:lpstr>
      <vt:lpstr>'Study Data'!Print_Area</vt:lpstr>
      <vt:lpstr>'Study Data_Rev0'!Print_Area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Lee-Ann;Devaksha</dc:creator>
  <cp:lastModifiedBy>Nondumiso</cp:lastModifiedBy>
  <cp:lastPrinted>2022-02-24T08:35:07Z</cp:lastPrinted>
  <dcterms:created xsi:type="dcterms:W3CDTF">2012-11-01T10:05:45Z</dcterms:created>
  <dcterms:modified xsi:type="dcterms:W3CDTF">2022-02-24T08:36:45Z</dcterms:modified>
  <cp:contentStatus/>
</cp:coreProperties>
</file>